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mc:AlternateContent xmlns:mc="http://schemas.openxmlformats.org/markup-compatibility/2006">
    <mc:Choice Requires="x15">
      <x15ac:absPath xmlns:x15ac="http://schemas.microsoft.com/office/spreadsheetml/2010/11/ac" url="C:\Users\User\Desktop\"/>
    </mc:Choice>
  </mc:AlternateContent>
  <xr:revisionPtr revIDLastSave="0" documentId="8_{28E15705-F25E-4247-8D0F-1A2C90032400}" xr6:coauthVersionLast="47" xr6:coauthVersionMax="47" xr10:uidLastSave="{00000000-0000-0000-0000-000000000000}"/>
  <bookViews>
    <workbookView xWindow="-108" yWindow="-108" windowWidth="23256" windowHeight="12576" tabRatio="884" activeTab="3"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_Aktīvs" sheetId="23" r:id="rId8"/>
    <sheet name="P_Pasīvs" sheetId="24" r:id="rId9"/>
  </sheets>
  <externalReferences>
    <externalReference r:id="rId10"/>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7">P_Aktīvs!$A$1:$H$77</definedName>
    <definedName name="_xlnm.Print_Area" localSheetId="8">P_Pasīvs!$A$1:$H$23</definedName>
    <definedName name="_xlnm.Print_Area" localSheetId="4">Pasīvs!$A$1:$E$32</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7" hidden="1">P_Aktīvs!$A$1:$H$3</definedName>
    <definedName name="Z_B74F9DDE_709A_4814_BA4A_30104F40145A_.wvu.PrintArea" localSheetId="8" hidden="1">P_Pasīvs!$A$1:$H$8</definedName>
    <definedName name="Z_B74F9DDE_709A_4814_BA4A_30104F40145A_.wvu.PrintArea" localSheetId="4" hidden="1">Pasīvs!$A$1:$E$32</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2" i="33" l="1"/>
  <c r="D16" i="33"/>
  <c r="E9" i="6"/>
  <c r="D7" i="6"/>
  <c r="H40" i="23"/>
  <c r="H31" i="23"/>
  <c r="F6" i="24"/>
  <c r="H65" i="23"/>
  <c r="H27" i="23" l="1"/>
  <c r="E15" i="24" l="1"/>
  <c r="E14" i="24"/>
  <c r="E6" i="7"/>
  <c r="E16" i="24" l="1"/>
  <c r="D29" i="33" l="1"/>
  <c r="D6" i="7"/>
  <c r="D9" i="7" l="1"/>
  <c r="H12" i="23"/>
  <c r="H9" i="23"/>
  <c r="H13" i="23" s="1"/>
  <c r="D5" i="33" l="1"/>
  <c r="E5" i="33"/>
  <c r="A12" i="33"/>
  <c r="A17" i="33" s="1"/>
  <c r="A19" i="33" s="1"/>
  <c r="D24" i="33"/>
  <c r="E24" i="33"/>
  <c r="E29" i="33"/>
  <c r="A41" i="33"/>
  <c r="C42" i="33" s="1"/>
  <c r="E24" i="5" l="1"/>
  <c r="D24" i="5"/>
  <c r="D15" i="33" l="1"/>
  <c r="H20" i="23" l="1"/>
  <c r="H32" i="23" l="1"/>
  <c r="D12" i="5" s="1"/>
  <c r="H70" i="23" l="1"/>
  <c r="H69" i="23" s="1"/>
  <c r="H58" i="23"/>
  <c r="H52" i="23"/>
  <c r="H51" i="23" l="1"/>
  <c r="H71" i="23"/>
  <c r="H11" i="23"/>
  <c r="D15" i="5" l="1"/>
  <c r="H72" i="23" s="1"/>
  <c r="H55" i="23"/>
  <c r="H37" i="23"/>
  <c r="H17" i="23"/>
  <c r="H6" i="23"/>
  <c r="D30" i="5" l="1"/>
  <c r="D32" i="5" s="1"/>
  <c r="D3" i="5" l="1"/>
  <c r="E3" i="5"/>
  <c r="D4" i="5"/>
  <c r="E4" i="5"/>
  <c r="D8" i="5"/>
  <c r="E8" i="5"/>
  <c r="D11" i="5"/>
  <c r="E11" i="5"/>
  <c r="A28" i="5"/>
  <c r="E30" i="5"/>
  <c r="A37" i="5"/>
  <c r="A41" i="5"/>
  <c r="C42" i="5" s="1"/>
  <c r="E32" i="5" l="1"/>
  <c r="D14" i="33"/>
  <c r="E16" i="5"/>
  <c r="E18" i="5" s="1"/>
  <c r="E34" i="5" l="1"/>
  <c r="D20" i="6"/>
  <c r="D13" i="6"/>
  <c r="A19" i="7" l="1"/>
  <c r="A23" i="6"/>
  <c r="B55" i="23" l="1"/>
  <c r="B37" i="23"/>
  <c r="B17" i="23"/>
  <c r="B6" i="23"/>
  <c r="E13" i="6" l="1"/>
  <c r="E9" i="7"/>
  <c r="E14" i="7" s="1"/>
  <c r="A8" i="7"/>
  <c r="A9" i="7" s="1"/>
  <c r="A10" i="7" s="1"/>
  <c r="A11" i="7" s="1"/>
  <c r="A12" i="7" s="1"/>
  <c r="A13" i="7" s="1"/>
  <c r="E16" i="7" l="1"/>
  <c r="E17" i="7" s="1"/>
  <c r="D14" i="7"/>
  <c r="D16" i="7" s="1"/>
  <c r="D17" i="7" s="1"/>
  <c r="D8" i="6" s="1"/>
  <c r="D9" i="6" l="1"/>
  <c r="D7" i="33"/>
  <c r="E7" i="33"/>
  <c r="E12" i="33" s="1"/>
  <c r="E17" i="33" s="1"/>
  <c r="E19" i="33" s="1"/>
  <c r="E33" i="33" s="1"/>
  <c r="E36" i="33" s="1"/>
  <c r="D35" i="33" s="1"/>
  <c r="E18" i="7"/>
  <c r="A27" i="6"/>
  <c r="C28" i="6" s="1"/>
  <c r="E3" i="6"/>
  <c r="E2" i="6"/>
  <c r="D3" i="6"/>
  <c r="D2" i="6"/>
  <c r="A22" i="7"/>
  <c r="C23" i="7" s="1"/>
  <c r="E4" i="7"/>
  <c r="D4" i="7"/>
  <c r="D21" i="6" l="1"/>
  <c r="D18" i="7"/>
  <c r="E20" i="6"/>
  <c r="E21" i="6" l="1"/>
  <c r="E22" i="6" l="1"/>
  <c r="E35" i="5"/>
  <c r="D9" i="33"/>
  <c r="D12" i="33" s="1"/>
  <c r="D17" i="33" s="1"/>
  <c r="D19" i="33" s="1"/>
  <c r="D33" i="33" s="1"/>
  <c r="D36" i="33" s="1"/>
  <c r="H47" i="23"/>
  <c r="H53" i="23" s="1"/>
  <c r="D14" i="5" s="1"/>
  <c r="D16" i="5" s="1"/>
  <c r="D18" i="5" s="1"/>
  <c r="D34" i="5" s="1"/>
  <c r="D22" i="6" l="1"/>
  <c r="D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<sst xmlns="http://schemas.openxmlformats.org/spreadsheetml/2006/main" count="268" uniqueCount="197">
  <si>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</si>
  <si>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</si>
  <si>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</si>
  <si>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</si>
  <si>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</si>
  <si>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</si>
  <si>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</si>
  <si>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</si>
  <si>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</si>
  <si>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</si>
  <si>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</si>
  <si>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</si>
  <si>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</si>
  <si>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</si>
  <si>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</si>
  <si>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</si>
  <si>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</si>
  <si>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</si>
  <si>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</si>
  <si>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</si>
  <si>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</si>
  <si>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</si>
  <si>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</si>
  <si>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</si>
  <si>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</si>
  <si>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</si>
  <si>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</si>
  <si>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</si>
  <si>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</si>
  <si>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</si>
  <si>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</si>
  <si>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</si>
  <si>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</si>
  <si>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</si>
  <si>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</si>
  <si>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</si>
  <si>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</si>
  <si>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</si>
  <si>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</si>
  <si>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</si>
  <si>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</si>
  <si>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</si>
  <si>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</si>
  <si>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</si>
  <si>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</si>
  <si>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</si>
  <si>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</si>
  <si>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</si>
  <si>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</si>
  <si>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</si>
  <si>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</si>
  <si>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</si>
  <si>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</si>
  <si>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</si>
  <si>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</si>
  <si>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</si>
  <si>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</si>
  <si>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</si>
  <si>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</si>
  <si>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</si>
  <si>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</si>
  <si>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</si>
  <si>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</si>
  <si>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</si>
  <si>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</si>
  <si>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</si>
  <si>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</si>
  <si>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</si>
  <si>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</si>
  <si>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</si>
  <si>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</si>
  <si>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</si>
  <si>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</si>
  <si>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</si>
  <si>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</si>
  <si>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</si>
  <si>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</si>
  <si>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</si>
  <si>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</si>
  <si>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</si>
  <si>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</si>
  <si>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</si>
  <si>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</si>
  <si>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</si>
  <si>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</si>
  <si>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</si>
  <si>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</si>
  <si>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</si>
  <si>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</si>
  <si>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</si>
  <si>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</si>
  <si>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</si>
  <si>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</si>
  <si>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</si>
  <si>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</si>
  <si>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</si>
  <si>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</si>
  <si>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</si>
  <si>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</si>
  <si>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</si>
  <si>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</si>
  <si>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</si>
  <si>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</si>
  <si>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</si>
  <si>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</si>
  <si>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</si>
  <si>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</si>
  <si>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</si>
  <si>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</si>
  <si>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</si>
  <si>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</si>
  <si>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</si>
  <si>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</si>
  <si>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</si>
  <si>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</si>
  <si>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</si>
  <si>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</si>
  <si>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</si>
  <si>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</si>
  <si>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</si>
  <si>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</si>
  <si>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</si>
  <si>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</si>
  <si>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</si>
  <si>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</si>
  <si>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</si>
  <si>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</si>
  <si>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</si>
  <si>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</si>
  <si>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</si>
  <si>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</si>
  <si>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</si>
  <si>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</si>
  <si>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</si>
  <si>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</si>
  <si>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</si>
  <si>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</si>
  <si>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</si>
  <si>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</si>
  <si>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</si>
  <si>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</si>
  <si>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</si>
  <si>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</si>
  <si>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</si>
  <si>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</si>
  <si>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</si>
  <si>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</si>
  <si>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</si>
  <si>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</si>
  <si>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</si>
  <si>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</si>
  <si>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</si>
  <si>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</si>
  <si>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</si>
  <si>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</si>
  <si>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</si>
  <si>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</si>
  <si>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</si>
  <si>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</si>
  <si>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</si>
  <si>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</si>
  <si>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</si>
  <si>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</si>
  <si>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</si>
  <si>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</si>
  <si>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</si>
  <si>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</si>
  <si>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</si>
  <si>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</si>
  <si>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</si>
  <si>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</si>
  <si>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</si>
  <si>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</si>
  <si>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</si>
  <si>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</si>
  <si>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</si>
  <si>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</si>
  <si>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</si>
  <si>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</si>
  <si>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</si>
  <si>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</si>
  <si>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</si>
  <si>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</si>
  <si>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</si>
  <si>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</si>
  <si>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</si>
  <si>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</si>
  <si>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</si>
  <si>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</si>
  <si>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</si>
  <si>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</si>
  <si>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Saņemtās subsīdijas, dotācijas, dāvinājumi vai ziedojumi</t>
  </si>
  <si>
    <t>Pārējas rezerves</t>
  </si>
  <si>
    <t xml:space="preserve">"Cinīši", emenes pagasts, Augšdaugavas novads </t>
  </si>
  <si>
    <t>31.12.2021.</t>
  </si>
  <si>
    <t>2022.gada pārskats  II cet.</t>
  </si>
  <si>
    <t>31.06.2022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</si>
</sst>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6"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name val="Times New Roman"/>
      <family val="1"/>
      <charset val="186"/>
    </font>
    <font>
      <sz val="11"/>
      <color indexed="8"/>
      <name val="Times New Roman"/>
      <family val="1"/>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6">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14" fontId="8" fillId="0" borderId="13" xfId="0" applyNumberFormat="1" applyFont="1" applyBorder="1" applyAlignment="1">
      <alignment horizontal="center"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4"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5" fillId="0" borderId="0" xfId="0" applyFont="1" applyAlignment="1">
      <alignment horizontal="left" vertical="center" wrapText="1"/>
    </xf>
    <xf numFmtId="0" fontId="19" fillId="0" borderId="0" xfId="0" applyFont="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13"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83" t="s">
        <v>175</v>
      </c>
      <c r="B13" s="83"/>
      <c r="C13" s="83"/>
      <c r="D13" s="83"/>
      <c r="E13" s="83"/>
      <c r="F13" s="83"/>
      <c r="G13" s="83"/>
      <c r="H13" s="83"/>
      <c r="I13" s="83"/>
    </row>
    <row r="14" spans="1:12" ht="25.5" customHeight="1" x14ac:dyDescent="0.3">
      <c r="A14" s="84" t="s">
        <v>176</v>
      </c>
      <c r="B14" s="84"/>
      <c r="C14" s="84"/>
      <c r="D14" s="84"/>
      <c r="E14" s="84"/>
      <c r="F14" s="84"/>
      <c r="G14" s="84"/>
      <c r="H14" s="84"/>
      <c r="I14" s="84"/>
    </row>
    <row r="15" spans="1:12" ht="25.5" customHeight="1" x14ac:dyDescent="0.3"/>
    <row r="16" spans="1:12" ht="27.6" x14ac:dyDescent="0.3">
      <c r="A16" s="85" t="s">
        <v>195</v>
      </c>
      <c r="B16" s="86"/>
      <c r="C16" s="86"/>
      <c r="D16" s="86"/>
      <c r="E16" s="86"/>
      <c r="F16" s="86"/>
      <c r="G16" s="86"/>
      <c r="H16" s="86"/>
      <c r="I16" s="86"/>
    </row>
    <row r="17" ht="30" customHeight="1" x14ac:dyDescent="0.3"/>
    <row r="43" spans="1:9" ht="15.6" x14ac:dyDescent="0.3">
      <c r="A43" s="87" t="s">
        <v>125</v>
      </c>
      <c r="B43" s="87"/>
      <c r="C43" s="87"/>
      <c r="D43" s="87"/>
      <c r="E43" s="87"/>
      <c r="F43" s="87"/>
      <c r="G43" s="87"/>
      <c r="H43" s="87"/>
      <c r="I43" s="87"/>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88" t="s">
        <v>5</v>
      </c>
      <c r="B1" s="88"/>
      <c r="C1" s="88"/>
      <c r="D1" s="88"/>
      <c r="E1" s="88"/>
      <c r="F1" s="88"/>
      <c r="G1" s="88"/>
      <c r="H1" s="88"/>
      <c r="I1" s="88"/>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189</v>
      </c>
      <c r="I14" s="9">
        <v>7</v>
      </c>
    </row>
    <row r="15" spans="1:9" ht="15" customHeight="1" x14ac:dyDescent="0.3">
      <c r="I15" s="9"/>
    </row>
    <row r="16" spans="1:9" ht="15" customHeight="1" x14ac:dyDescent="0.3">
      <c r="B16" s="4" t="s">
        <v>190</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10"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88" t="s">
        <v>63</v>
      </c>
      <c r="B1" s="88"/>
      <c r="C1" s="88"/>
      <c r="D1" s="88"/>
      <c r="E1" s="88"/>
      <c r="F1" s="88"/>
      <c r="G1" s="88"/>
      <c r="H1" s="6"/>
      <c r="K1" s="18" t="s">
        <v>62</v>
      </c>
    </row>
    <row r="2" spans="1:11" ht="15" customHeight="1" x14ac:dyDescent="0.3">
      <c r="K2" s="6" t="s">
        <v>66</v>
      </c>
    </row>
    <row r="4" spans="1:11" ht="28.95" customHeight="1" x14ac:dyDescent="0.3">
      <c r="A4" s="4" t="s">
        <v>0</v>
      </c>
      <c r="B4" s="90" t="s">
        <v>177</v>
      </c>
      <c r="C4" s="90"/>
      <c r="D4" s="90"/>
      <c r="E4" s="90"/>
      <c r="F4" s="90"/>
      <c r="G4" s="90"/>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1" t="s">
        <v>108</v>
      </c>
      <c r="C6" s="91"/>
      <c r="D6" s="91"/>
      <c r="E6" s="91"/>
      <c r="F6" s="91"/>
      <c r="G6" s="91"/>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89" t="s">
        <v>193</v>
      </c>
      <c r="C8" s="89"/>
      <c r="D8" s="89"/>
      <c r="E8" s="89"/>
      <c r="F8" s="89"/>
      <c r="G8" s="89"/>
      <c r="I8" s="10" t="s">
        <v>7</v>
      </c>
      <c r="J8" s="11" t="s">
        <v>86</v>
      </c>
      <c r="K8" s="16" t="s">
        <v>67</v>
      </c>
    </row>
    <row r="9" spans="1:11" ht="15" customHeight="1" x14ac:dyDescent="0.3">
      <c r="I9" s="59"/>
      <c r="J9" s="59"/>
    </row>
    <row r="10" spans="1:11" ht="15" customHeight="1" x14ac:dyDescent="0.3">
      <c r="A10" s="4" t="s">
        <v>99</v>
      </c>
      <c r="B10" s="92" t="s">
        <v>178</v>
      </c>
      <c r="C10" s="92"/>
      <c r="D10" s="92"/>
      <c r="E10" s="92"/>
      <c r="F10" s="92"/>
      <c r="G10" s="92"/>
      <c r="K10" s="16" t="s">
        <v>67</v>
      </c>
    </row>
    <row r="11" spans="1:11" ht="15" customHeight="1" x14ac:dyDescent="0.3">
      <c r="B11" s="8"/>
      <c r="C11" s="8"/>
      <c r="D11" s="8"/>
      <c r="E11" s="8"/>
      <c r="F11" s="8"/>
      <c r="G11" s="8"/>
      <c r="K11" s="8"/>
    </row>
    <row r="12" spans="1:11" ht="15" customHeight="1" x14ac:dyDescent="0.3">
      <c r="A12" s="4" t="s">
        <v>2</v>
      </c>
      <c r="B12" s="89" t="s">
        <v>179</v>
      </c>
      <c r="C12" s="89"/>
      <c r="D12" s="89"/>
      <c r="E12" s="89"/>
      <c r="F12" s="89"/>
      <c r="G12" s="89"/>
      <c r="K12" s="16" t="s">
        <v>68</v>
      </c>
    </row>
    <row r="13" spans="1:11" ht="15" customHeight="1" x14ac:dyDescent="0.3">
      <c r="B13" s="89" t="s">
        <v>180</v>
      </c>
      <c r="C13" s="89"/>
      <c r="D13" s="89"/>
      <c r="E13" s="89"/>
      <c r="F13" s="89"/>
      <c r="G13" s="89"/>
      <c r="K13" s="33"/>
    </row>
    <row r="16" spans="1:11" ht="17.25" customHeight="1" x14ac:dyDescent="0.3">
      <c r="A16" s="46" t="s">
        <v>100</v>
      </c>
      <c r="B16" s="89" t="s">
        <v>181</v>
      </c>
      <c r="C16" s="89"/>
      <c r="D16" s="89"/>
      <c r="E16" s="89"/>
      <c r="F16" s="89"/>
      <c r="G16" s="89"/>
      <c r="K16" s="16" t="s">
        <v>85</v>
      </c>
    </row>
    <row r="19" spans="1:11" ht="15" customHeight="1" x14ac:dyDescent="0.3">
      <c r="A19" s="4" t="s">
        <v>3</v>
      </c>
      <c r="B19" s="13" t="s">
        <v>11</v>
      </c>
      <c r="C19" s="14">
        <v>44562</v>
      </c>
      <c r="D19" s="13" t="s">
        <v>12</v>
      </c>
      <c r="E19" s="14" t="s">
        <v>196</v>
      </c>
      <c r="F19" s="12"/>
      <c r="G19" s="12"/>
      <c r="K19" s="12"/>
    </row>
    <row r="21" spans="1:11" ht="15" customHeight="1" x14ac:dyDescent="0.3">
      <c r="A21" s="4" t="s">
        <v>4</v>
      </c>
      <c r="B21" s="89" t="s">
        <v>120</v>
      </c>
      <c r="C21" s="89"/>
      <c r="D21" s="89"/>
      <c r="E21" s="89"/>
      <c r="F21" s="89"/>
      <c r="G21" s="89"/>
      <c r="K21" s="33"/>
    </row>
    <row r="22" spans="1:11" ht="15" customHeight="1" x14ac:dyDescent="0.3">
      <c r="B22" s="89" t="s">
        <v>127</v>
      </c>
      <c r="C22" s="89"/>
      <c r="D22" s="89"/>
      <c r="E22" s="89"/>
      <c r="F22" s="89"/>
      <c r="G22" s="89"/>
      <c r="K22" s="33"/>
    </row>
    <row r="23" spans="1:11" ht="15" customHeight="1" x14ac:dyDescent="0.3">
      <c r="B23" s="89" t="s">
        <v>121</v>
      </c>
      <c r="C23" s="89"/>
      <c r="D23" s="89"/>
      <c r="E23" s="89"/>
      <c r="F23" s="89"/>
      <c r="G23" s="89"/>
      <c r="K23" s="33"/>
    </row>
    <row r="24" spans="1:11" ht="15" customHeight="1" x14ac:dyDescent="0.3">
      <c r="B24" s="89" t="s">
        <v>124</v>
      </c>
      <c r="C24" s="89"/>
      <c r="D24" s="89"/>
      <c r="E24" s="89"/>
      <c r="F24" s="89"/>
      <c r="G24" s="89"/>
      <c r="K24" s="33"/>
    </row>
    <row r="26" spans="1:11" ht="15" customHeight="1" x14ac:dyDescent="0.3">
      <c r="B26" s="89" t="s">
        <v>123</v>
      </c>
      <c r="C26" s="89"/>
      <c r="D26" s="89"/>
      <c r="E26" s="89"/>
      <c r="F26" s="89"/>
      <c r="G26" s="89"/>
      <c r="K26" s="33"/>
    </row>
    <row r="27" spans="1:11" ht="15" customHeight="1" x14ac:dyDescent="0.3">
      <c r="B27" s="89" t="s">
        <v>122</v>
      </c>
      <c r="C27" s="89"/>
      <c r="D27" s="89"/>
      <c r="E27" s="89"/>
      <c r="F27" s="89"/>
      <c r="G27" s="89"/>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tabSelected="1" view="pageBreakPreview" topLeftCell="A13" zoomScaleNormal="100" zoomScaleSheetLayoutView="100" workbookViewId="0">
      <selection activeCell="D23" sqref="D23"/>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88" t="s">
        <v>17</v>
      </c>
      <c r="B1" s="88"/>
      <c r="C1" s="88"/>
      <c r="D1" s="88"/>
      <c r="E1" s="88"/>
      <c r="F1" s="97" t="s">
        <v>105</v>
      </c>
    </row>
    <row r="2" spans="1:11" ht="15" customHeight="1" x14ac:dyDescent="0.3">
      <c r="F2" s="97"/>
    </row>
    <row r="3" spans="1:11" ht="15" customHeight="1" x14ac:dyDescent="0.3">
      <c r="A3" s="19" t="s">
        <v>18</v>
      </c>
      <c r="B3" s="19"/>
      <c r="D3" s="22" t="str">
        <f>Info!$E$19</f>
        <v>31.06.2022</v>
      </c>
      <c r="E3" s="22">
        <f>Info!$C$19-1</f>
        <v>44561</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98" t="s">
        <v>21</v>
      </c>
      <c r="C7" s="98"/>
      <c r="D7" s="25">
        <v>85</v>
      </c>
      <c r="E7" s="25">
        <v>85</v>
      </c>
      <c r="F7" s="57">
        <v>40</v>
      </c>
    </row>
    <row r="8" spans="1:11" ht="15" customHeight="1" x14ac:dyDescent="0.3">
      <c r="A8" s="15"/>
      <c r="B8" s="95" t="s">
        <v>20</v>
      </c>
      <c r="C8" s="95"/>
      <c r="D8" s="37">
        <f>SUM(D7:D7)</f>
        <v>85</v>
      </c>
      <c r="E8" s="37">
        <f>SUM(E7:E7)</f>
        <v>85</v>
      </c>
      <c r="F8" s="57">
        <v>80</v>
      </c>
    </row>
    <row r="9" spans="1:11" ht="6" customHeight="1" x14ac:dyDescent="0.3">
      <c r="A9" s="15"/>
      <c r="F9" s="57"/>
    </row>
    <row r="10" spans="1:11" ht="15" customHeight="1" x14ac:dyDescent="0.3">
      <c r="A10" s="24" t="s">
        <v>58</v>
      </c>
      <c r="B10" s="100" t="s">
        <v>182</v>
      </c>
      <c r="C10" s="100"/>
      <c r="F10" s="57">
        <v>90</v>
      </c>
    </row>
    <row r="11" spans="1:11" ht="15" customHeight="1" x14ac:dyDescent="0.3">
      <c r="A11" s="39" t="s">
        <v>128</v>
      </c>
      <c r="B11" s="99" t="s">
        <v>77</v>
      </c>
      <c r="C11" s="99"/>
      <c r="D11" s="26">
        <f>ROUND(D12+D13,0)</f>
        <v>1211391</v>
      </c>
      <c r="E11" s="26">
        <f>ROUND(E12+E13,0)</f>
        <v>1268809</v>
      </c>
      <c r="F11" s="57">
        <v>100</v>
      </c>
      <c r="K11" s="49"/>
    </row>
    <row r="12" spans="1:11" ht="15" customHeight="1" x14ac:dyDescent="0.3">
      <c r="A12" s="36" t="s">
        <v>70</v>
      </c>
      <c r="B12" s="94" t="s">
        <v>101</v>
      </c>
      <c r="C12" s="94"/>
      <c r="D12" s="40">
        <f>P_Aktīvs!H32</f>
        <v>1211391</v>
      </c>
      <c r="E12" s="40">
        <v>1268809</v>
      </c>
      <c r="F12" s="57">
        <v>110</v>
      </c>
    </row>
    <row r="13" spans="1:11" ht="15" customHeight="1" outlineLevel="1" x14ac:dyDescent="0.3">
      <c r="A13" s="36" t="s">
        <v>72</v>
      </c>
      <c r="B13" s="96" t="s">
        <v>183</v>
      </c>
      <c r="C13" s="96"/>
      <c r="D13" s="40">
        <v>0</v>
      </c>
      <c r="E13" s="40">
        <v>0</v>
      </c>
      <c r="F13" s="57">
        <v>120</v>
      </c>
    </row>
    <row r="14" spans="1:11" ht="15" customHeight="1" x14ac:dyDescent="0.3">
      <c r="A14" s="39" t="s">
        <v>129</v>
      </c>
      <c r="B14" s="99" t="s">
        <v>78</v>
      </c>
      <c r="C14" s="99"/>
      <c r="D14" s="25">
        <f>P_Aktīvs!H53</f>
        <v>1754642</v>
      </c>
      <c r="E14" s="25">
        <v>1865993</v>
      </c>
      <c r="F14" s="57">
        <v>180</v>
      </c>
    </row>
    <row r="15" spans="1:11" ht="15" customHeight="1" x14ac:dyDescent="0.3">
      <c r="A15" s="39" t="s">
        <v>130</v>
      </c>
      <c r="B15" s="99" t="s">
        <v>22</v>
      </c>
      <c r="C15" s="99"/>
      <c r="D15" s="25">
        <f>P_Aktīvs!H71</f>
        <v>1679</v>
      </c>
      <c r="E15" s="25">
        <v>1224</v>
      </c>
      <c r="F15" s="57">
        <v>190</v>
      </c>
    </row>
    <row r="16" spans="1:11" ht="15" customHeight="1" x14ac:dyDescent="0.3">
      <c r="A16" s="15"/>
      <c r="C16" s="24" t="s">
        <v>184</v>
      </c>
      <c r="D16" s="37">
        <f>D12+D14+D15</f>
        <v>2967712</v>
      </c>
      <c r="E16" s="37">
        <f>SUM(E11,E14,E15,)</f>
        <v>3136026</v>
      </c>
      <c r="F16" s="57">
        <v>220</v>
      </c>
    </row>
    <row r="17" spans="1:6" ht="6" customHeight="1" thickBot="1" x14ac:dyDescent="0.35">
      <c r="A17" s="15"/>
      <c r="D17" s="28"/>
      <c r="E17" s="28"/>
      <c r="F17" s="57"/>
    </row>
    <row r="18" spans="1:6" ht="15" customHeight="1" thickBot="1" x14ac:dyDescent="0.35">
      <c r="B18" s="95" t="s">
        <v>30</v>
      </c>
      <c r="C18" s="95"/>
      <c r="D18" s="30">
        <f>D8+D16</f>
        <v>2967797</v>
      </c>
      <c r="E18" s="30">
        <f>E8+E16</f>
        <v>3136111</v>
      </c>
      <c r="F18" s="57">
        <v>340</v>
      </c>
    </row>
    <row r="19" spans="1:6" ht="9.9" customHeight="1" x14ac:dyDescent="0.3">
      <c r="D19" s="28"/>
      <c r="E19" s="28"/>
      <c r="F19" s="57"/>
    </row>
    <row r="20" spans="1:6" ht="15" customHeight="1" x14ac:dyDescent="0.3">
      <c r="A20" s="18" t="s">
        <v>23</v>
      </c>
      <c r="B20" s="18"/>
      <c r="D20" s="28"/>
      <c r="E20" s="28"/>
      <c r="F20" s="57">
        <v>350</v>
      </c>
    </row>
    <row r="21" spans="1:6" ht="15" customHeight="1" x14ac:dyDescent="0.3">
      <c r="A21" s="24" t="s">
        <v>57</v>
      </c>
      <c r="B21" s="93" t="s">
        <v>52</v>
      </c>
      <c r="C21" s="93"/>
      <c r="D21" s="28"/>
      <c r="E21" s="28"/>
      <c r="F21" s="57">
        <v>360</v>
      </c>
    </row>
    <row r="22" spans="1:6" ht="15" customHeight="1" x14ac:dyDescent="0.3">
      <c r="A22" s="39">
        <v>1</v>
      </c>
      <c r="B22" s="99" t="s">
        <v>24</v>
      </c>
      <c r="C22" s="99"/>
      <c r="D22" s="25">
        <v>135116</v>
      </c>
      <c r="E22" s="25">
        <v>121586</v>
      </c>
      <c r="F22" s="57">
        <v>370</v>
      </c>
    </row>
    <row r="23" spans="1:6" ht="15" customHeight="1" x14ac:dyDescent="0.3">
      <c r="A23" s="39" t="s">
        <v>129</v>
      </c>
      <c r="B23" s="99" t="s">
        <v>79</v>
      </c>
      <c r="C23" s="99"/>
      <c r="D23" s="25">
        <v>0</v>
      </c>
      <c r="E23" s="25">
        <v>0</v>
      </c>
      <c r="F23" s="57">
        <v>400</v>
      </c>
    </row>
    <row r="24" spans="1:6" ht="15" customHeight="1" x14ac:dyDescent="0.3">
      <c r="A24" s="15"/>
      <c r="B24" s="95" t="s">
        <v>25</v>
      </c>
      <c r="C24" s="95"/>
      <c r="D24" s="37">
        <f>SUM(D22:D23,)</f>
        <v>135116</v>
      </c>
      <c r="E24" s="37">
        <f>SUM(E22:E23,)</f>
        <v>121586</v>
      </c>
      <c r="F24" s="57">
        <v>450</v>
      </c>
    </row>
    <row r="25" spans="1:6" ht="6" customHeight="1" x14ac:dyDescent="0.3">
      <c r="A25" s="15"/>
      <c r="B25" s="15"/>
      <c r="D25" s="28"/>
      <c r="E25" s="28"/>
      <c r="F25" s="57"/>
    </row>
    <row r="26" spans="1:6" ht="15" customHeight="1" x14ac:dyDescent="0.3">
      <c r="A26" s="24" t="s">
        <v>58</v>
      </c>
      <c r="B26" s="93" t="s">
        <v>54</v>
      </c>
      <c r="C26" s="93"/>
      <c r="D26" s="28"/>
      <c r="E26" s="28"/>
      <c r="F26" s="57">
        <v>460</v>
      </c>
    </row>
    <row r="27" spans="1:6" ht="15" customHeight="1" x14ac:dyDescent="0.3">
      <c r="A27" s="39">
        <v>1</v>
      </c>
      <c r="B27" s="99" t="s">
        <v>26</v>
      </c>
      <c r="C27" s="99"/>
      <c r="D27" s="25">
        <v>680024</v>
      </c>
      <c r="E27" s="25">
        <v>536950</v>
      </c>
      <c r="F27" s="57">
        <v>470</v>
      </c>
    </row>
    <row r="28" spans="1:6" ht="15" customHeight="1" x14ac:dyDescent="0.3">
      <c r="A28" s="39" t="e">
        <f>#REF!+1</f>
        <v>#REF!</v>
      </c>
      <c r="B28" s="99" t="s">
        <v>27</v>
      </c>
      <c r="C28" s="99"/>
      <c r="D28" s="25">
        <v>1224</v>
      </c>
      <c r="E28" s="25">
        <v>1038</v>
      </c>
      <c r="F28" s="57">
        <v>500</v>
      </c>
    </row>
    <row r="29" spans="1:6" ht="15" customHeight="1" x14ac:dyDescent="0.3">
      <c r="A29" s="39" t="s">
        <v>133</v>
      </c>
      <c r="B29" s="99" t="s">
        <v>28</v>
      </c>
      <c r="C29" s="99"/>
      <c r="D29" s="25">
        <v>5508</v>
      </c>
      <c r="E29" s="25">
        <v>38578</v>
      </c>
      <c r="F29" s="57">
        <v>530</v>
      </c>
    </row>
    <row r="30" spans="1:6" ht="15" customHeight="1" x14ac:dyDescent="0.3">
      <c r="A30" s="8"/>
      <c r="B30" s="95" t="s">
        <v>29</v>
      </c>
      <c r="C30" s="95"/>
      <c r="D30" s="27">
        <f>SUM(D27:D29)</f>
        <v>686756</v>
      </c>
      <c r="E30" s="27">
        <f>SUM(E27:E29)</f>
        <v>576566</v>
      </c>
      <c r="F30" s="57">
        <v>550</v>
      </c>
    </row>
    <row r="31" spans="1:6" ht="15" customHeight="1" thickBot="1" x14ac:dyDescent="0.35">
      <c r="A31" s="24" t="s">
        <v>60</v>
      </c>
      <c r="B31" s="93" t="s">
        <v>55</v>
      </c>
      <c r="C31" s="93"/>
      <c r="D31" s="32">
        <v>1661455</v>
      </c>
      <c r="E31" s="32">
        <v>1630296</v>
      </c>
      <c r="F31" s="57">
        <v>620</v>
      </c>
    </row>
    <row r="32" spans="1:6" ht="15" customHeight="1" thickBot="1" x14ac:dyDescent="0.35">
      <c r="B32" s="95" t="s">
        <v>31</v>
      </c>
      <c r="C32" s="95"/>
      <c r="D32" s="30">
        <f>D24+D30+D31</f>
        <v>2483327</v>
      </c>
      <c r="E32" s="30">
        <f>E24+E30+E31</f>
        <v>2328448</v>
      </c>
      <c r="F32" s="57">
        <v>630</v>
      </c>
    </row>
    <row r="33" spans="1:6" ht="13.2" customHeight="1" thickBot="1" x14ac:dyDescent="0.35">
      <c r="D33" s="28"/>
      <c r="E33" s="28"/>
      <c r="F33" s="57"/>
    </row>
    <row r="34" spans="1:6" ht="15" customHeight="1" thickTop="1" thickBot="1" x14ac:dyDescent="0.35">
      <c r="B34" s="101" t="s">
        <v>32</v>
      </c>
      <c r="C34" s="101"/>
      <c r="D34" s="31">
        <f>D32+D18</f>
        <v>5451124</v>
      </c>
      <c r="E34" s="31">
        <f>E32+E18</f>
        <v>5464559</v>
      </c>
      <c r="F34" s="57">
        <v>640</v>
      </c>
    </row>
    <row r="35" spans="1:6" ht="15" customHeight="1" thickTop="1" x14ac:dyDescent="0.3">
      <c r="D35" s="21" t="str">
        <f>IF($D$34&lt;&gt;Pasīvs!$D$21,CONCATENATE("Aktīvs nesakrīt ar Pasīvu par ",$D$34-Pasīvs!$D$21," EUR"),"")</f>
        <v/>
      </c>
      <c r="E35" s="20" t="str">
        <f>IF($E$34&lt;&gt;Pasīvs!$E$21,CONCATENATE("Aktīvs nesakrīt ar Pasīvu par ",$E$34-Pasīvs!$E$21,"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56</v>
      </c>
      <c r="B39" s="1"/>
    </row>
    <row r="41" spans="1:6" ht="15" customHeight="1" x14ac:dyDescent="0.3">
      <c r="A41" s="1" t="str">
        <f>IF(Info!$B$12="","",Info!$B$12)</f>
        <v>Aivars Pudāns - valdes loceklis</v>
      </c>
    </row>
    <row r="42" spans="1:6" ht="15" customHeight="1" x14ac:dyDescent="0.25">
      <c r="C42" s="50" t="str">
        <f>IF($A$41="","","paraksts")</f>
        <v>paraksts</v>
      </c>
      <c r="D42" s="51"/>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4:C34"/>
    <mergeCell ref="B31:C31"/>
    <mergeCell ref="B32:C32"/>
    <mergeCell ref="B22:C22"/>
    <mergeCell ref="B23:C23"/>
    <mergeCell ref="B26:C26"/>
    <mergeCell ref="B27:C27"/>
    <mergeCell ref="B24:C24"/>
    <mergeCell ref="B30:C30"/>
    <mergeCell ref="B29:C29"/>
    <mergeCell ref="B28:C28"/>
    <mergeCell ref="B21:C21"/>
    <mergeCell ref="B12:C12"/>
    <mergeCell ref="B18:C18"/>
    <mergeCell ref="B13:C13"/>
    <mergeCell ref="F1:F2"/>
    <mergeCell ref="B8:C8"/>
    <mergeCell ref="A1:E1"/>
    <mergeCell ref="B7:C7"/>
    <mergeCell ref="B14:C14"/>
    <mergeCell ref="B15:C15"/>
    <mergeCell ref="B10:C10"/>
    <mergeCell ref="B11:C11"/>
  </mergeCells>
  <conditionalFormatting sqref="C42">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2"/>
  <sheetViews>
    <sheetView view="pageBreakPreview" topLeftCell="A7" zoomScaleNormal="100" zoomScaleSheetLayoutView="100" workbookViewId="0">
      <selection activeCell="D16" sqref="D16"/>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88" t="s">
        <v>17</v>
      </c>
      <c r="B1" s="88"/>
      <c r="C1" s="88"/>
      <c r="D1" s="88"/>
      <c r="E1" s="88"/>
      <c r="F1" s="58" t="s">
        <v>105</v>
      </c>
    </row>
    <row r="2" spans="1:6" ht="15" customHeight="1" x14ac:dyDescent="0.3">
      <c r="A2" s="19" t="s">
        <v>33</v>
      </c>
      <c r="D2" s="22" t="str">
        <f>Info!$E$19</f>
        <v>31.06.2022</v>
      </c>
      <c r="E2" s="22">
        <f>Info!$C$19-1</f>
        <v>44561</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99" t="s">
        <v>36</v>
      </c>
      <c r="C5" s="99"/>
      <c r="D5" s="25">
        <v>488480</v>
      </c>
      <c r="E5" s="25">
        <v>485900</v>
      </c>
      <c r="F5" s="57">
        <v>660</v>
      </c>
    </row>
    <row r="6" spans="1:6" ht="15" customHeight="1" x14ac:dyDescent="0.3">
      <c r="A6" s="39">
        <v>2</v>
      </c>
      <c r="B6" s="57" t="s">
        <v>192</v>
      </c>
      <c r="C6" s="57"/>
      <c r="D6" s="25">
        <v>620</v>
      </c>
      <c r="E6" s="25">
        <v>400</v>
      </c>
      <c r="F6" s="57"/>
    </row>
    <row r="7" spans="1:6" ht="15" customHeight="1" x14ac:dyDescent="0.3">
      <c r="A7" s="39">
        <v>3</v>
      </c>
      <c r="B7" s="99" t="s">
        <v>84</v>
      </c>
      <c r="C7" s="99"/>
      <c r="D7" s="25">
        <f>E7+E8-180739</f>
        <v>1691920</v>
      </c>
      <c r="E7" s="25">
        <v>1511182</v>
      </c>
      <c r="F7" s="57">
        <v>780</v>
      </c>
    </row>
    <row r="8" spans="1:6" ht="15" customHeight="1" thickBot="1" x14ac:dyDescent="0.35">
      <c r="A8" s="39">
        <v>4</v>
      </c>
      <c r="B8" s="99" t="s">
        <v>51</v>
      </c>
      <c r="C8" s="99"/>
      <c r="D8" s="25">
        <f>'PZA(IF)'!D17</f>
        <v>-45896</v>
      </c>
      <c r="E8" s="25">
        <v>361477</v>
      </c>
      <c r="F8" s="57">
        <v>790</v>
      </c>
    </row>
    <row r="9" spans="1:6" ht="15" customHeight="1" thickBot="1" x14ac:dyDescent="0.35">
      <c r="B9" s="95" t="s">
        <v>37</v>
      </c>
      <c r="C9" s="95"/>
      <c r="D9" s="30">
        <f>SUM(D5,D6,D7,D8)</f>
        <v>2135124</v>
      </c>
      <c r="E9" s="30">
        <f>E5+E6+E7+E8</f>
        <v>2358959</v>
      </c>
      <c r="F9" s="57">
        <v>800</v>
      </c>
    </row>
    <row r="10" spans="1:6" ht="13.2" customHeight="1" x14ac:dyDescent="0.3">
      <c r="D10" s="28"/>
      <c r="E10" s="28"/>
      <c r="F10" s="57"/>
    </row>
    <row r="11" spans="1:6" ht="15" customHeight="1" x14ac:dyDescent="0.3">
      <c r="A11" s="18" t="s">
        <v>80</v>
      </c>
      <c r="D11" s="28"/>
      <c r="E11" s="28"/>
      <c r="F11" s="57">
        <v>860</v>
      </c>
    </row>
    <row r="12" spans="1:6" ht="15" customHeight="1" thickBot="1" x14ac:dyDescent="0.35">
      <c r="A12" s="39">
        <v>1</v>
      </c>
      <c r="B12" s="99" t="s">
        <v>41</v>
      </c>
      <c r="C12" s="99"/>
      <c r="D12" s="25">
        <v>2549597</v>
      </c>
      <c r="E12" s="25">
        <v>2549597</v>
      </c>
      <c r="F12" s="57">
        <v>990</v>
      </c>
    </row>
    <row r="13" spans="1:6" ht="15" customHeight="1" thickBot="1" x14ac:dyDescent="0.35">
      <c r="B13" s="95" t="s">
        <v>81</v>
      </c>
      <c r="C13" s="95"/>
      <c r="D13" s="30">
        <f>SUM(D12:D12)</f>
        <v>2549597</v>
      </c>
      <c r="E13" s="30">
        <f>SUM(E12:E12)</f>
        <v>2549597</v>
      </c>
      <c r="F13" s="57">
        <v>1010</v>
      </c>
    </row>
    <row r="14" spans="1:6" ht="15" customHeight="1" x14ac:dyDescent="0.3">
      <c r="A14" s="18" t="s">
        <v>82</v>
      </c>
      <c r="B14" s="18"/>
      <c r="C14" s="18"/>
      <c r="D14" s="28"/>
      <c r="E14" s="28"/>
      <c r="F14" s="57">
        <v>1020</v>
      </c>
    </row>
    <row r="15" spans="1:6" ht="15" customHeight="1" x14ac:dyDescent="0.3">
      <c r="A15" s="39" t="s">
        <v>128</v>
      </c>
      <c r="B15" s="99" t="s">
        <v>38</v>
      </c>
      <c r="C15" s="99"/>
      <c r="D15" s="25">
        <v>124289</v>
      </c>
      <c r="E15" s="25">
        <v>37839</v>
      </c>
      <c r="F15" s="57">
        <v>1080</v>
      </c>
    </row>
    <row r="16" spans="1:6" ht="15" customHeight="1" x14ac:dyDescent="0.3">
      <c r="A16" s="39" t="s">
        <v>129</v>
      </c>
      <c r="B16" s="98" t="s">
        <v>39</v>
      </c>
      <c r="C16" s="98"/>
      <c r="D16" s="25">
        <v>272761</v>
      </c>
      <c r="E16" s="25">
        <v>153609</v>
      </c>
      <c r="F16" s="57">
        <v>1120</v>
      </c>
    </row>
    <row r="17" spans="1:6" ht="15" customHeight="1" x14ac:dyDescent="0.3">
      <c r="A17" s="39" t="s">
        <v>130</v>
      </c>
      <c r="B17" s="99" t="s">
        <v>40</v>
      </c>
      <c r="C17" s="99"/>
      <c r="D17" s="25">
        <v>41834</v>
      </c>
      <c r="E17" s="25">
        <v>37036</v>
      </c>
      <c r="F17" s="57">
        <v>1130</v>
      </c>
    </row>
    <row r="18" spans="1:6" ht="15" customHeight="1" x14ac:dyDescent="0.3">
      <c r="A18" s="39" t="s">
        <v>131</v>
      </c>
      <c r="B18" s="99" t="s">
        <v>41</v>
      </c>
      <c r="C18" s="99"/>
      <c r="D18" s="25">
        <v>250055</v>
      </c>
      <c r="E18" s="25">
        <v>250055</v>
      </c>
      <c r="F18" s="57">
        <v>1140</v>
      </c>
    </row>
    <row r="19" spans="1:6" ht="15" customHeight="1" thickBot="1" x14ac:dyDescent="0.35">
      <c r="A19" s="39" t="s">
        <v>132</v>
      </c>
      <c r="B19" s="99" t="s">
        <v>42</v>
      </c>
      <c r="C19" s="99"/>
      <c r="D19" s="25">
        <v>77464</v>
      </c>
      <c r="E19" s="25">
        <v>77464</v>
      </c>
      <c r="F19" s="57">
        <v>1160</v>
      </c>
    </row>
    <row r="20" spans="1:6" ht="15" customHeight="1" thickBot="1" x14ac:dyDescent="0.35">
      <c r="B20" s="95" t="s">
        <v>83</v>
      </c>
      <c r="C20" s="95"/>
      <c r="D20" s="30">
        <f>SUM(D15:D19)</f>
        <v>766403</v>
      </c>
      <c r="E20" s="30">
        <f>SUM(E15:E19)</f>
        <v>556003</v>
      </c>
      <c r="F20" s="57">
        <v>1180</v>
      </c>
    </row>
    <row r="21" spans="1:6" ht="15" customHeight="1" thickTop="1" thickBot="1" x14ac:dyDescent="0.35">
      <c r="B21" s="101" t="s">
        <v>34</v>
      </c>
      <c r="C21" s="101"/>
      <c r="D21" s="31">
        <f>D9+H17+D13+D20</f>
        <v>5451124</v>
      </c>
      <c r="E21" s="31">
        <f>E9+I17+E13+E20</f>
        <v>5464559</v>
      </c>
      <c r="F21" s="57">
        <v>1190</v>
      </c>
    </row>
    <row r="22" spans="1:6" ht="15" customHeight="1" thickTop="1" x14ac:dyDescent="0.3">
      <c r="D22" s="21" t="str">
        <f>IF($D$21&lt;&gt;Aktīvs!$D$34,CONCATENATE("Pasīvs nesakrīt ar Aktīvu par ",$D$21-Aktīvs!$D$34," EUR"),"")</f>
        <v/>
      </c>
      <c r="E22" s="20" t="str">
        <f>IF($E$21&lt;&gt;Aktīvs!$E$34,CONCATENATE("Aktīvs nesakrīt ar Pasīvu par ",$E$21-Aktīvs!$E$34," EUR"),"")</f>
        <v/>
      </c>
    </row>
    <row r="23" spans="1:6" ht="15" customHeight="1" x14ac:dyDescent="0.3">
      <c r="A23" s="1" t="str">
        <f>CONCATENATE("Pielikums no ",Saturs!$I$18,"."," līdz ",Saturs!$I$20-1,"."," lapai ir neatņemama šī finanšu pārskata sastāvdaļa.")</f>
        <v>Pielikums no 9. līdz 20. lapai ir neatņemama šī finanšu pārskata sastāvdaļa.</v>
      </c>
    </row>
    <row r="24" spans="1:6" ht="15" customHeight="1" x14ac:dyDescent="0.3">
      <c r="A24" s="8"/>
      <c r="B24" s="8"/>
      <c r="C24" s="8"/>
      <c r="D24" s="8"/>
    </row>
    <row r="25" spans="1:6" ht="15" customHeight="1" x14ac:dyDescent="0.3">
      <c r="A25" s="1" t="s">
        <v>56</v>
      </c>
    </row>
    <row r="27" spans="1:6" ht="15" customHeight="1" x14ac:dyDescent="0.3">
      <c r="A27" s="1" t="str">
        <f>IF(Info!$B$12="","",Info!$B$12)</f>
        <v>Aivars Pudāns - valdes loceklis</v>
      </c>
    </row>
    <row r="28" spans="1:6" ht="15" customHeight="1" x14ac:dyDescent="0.25">
      <c r="A28" s="1"/>
      <c r="C28" s="50" t="str">
        <f>IF($A$27="","","paraksts")</f>
        <v>paraksts</v>
      </c>
      <c r="D28" s="51"/>
    </row>
    <row r="29" spans="1:6" ht="15" customHeight="1" x14ac:dyDescent="0.3">
      <c r="A29" s="1"/>
    </row>
    <row r="30" spans="1:6" ht="15" customHeight="1" x14ac:dyDescent="0.25">
      <c r="A30" s="1"/>
      <c r="C30" s="50"/>
      <c r="D30" s="51"/>
    </row>
    <row r="31" spans="1:6" ht="15" customHeight="1" x14ac:dyDescent="0.25">
      <c r="A31" s="1"/>
      <c r="C31" s="50"/>
      <c r="D31" s="52"/>
    </row>
    <row r="32" spans="1:6" ht="15" customHeight="1" x14ac:dyDescent="0.3">
      <c r="A32"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9:C9"/>
    <mergeCell ref="B8:C8"/>
    <mergeCell ref="B5:C5"/>
    <mergeCell ref="B7:C7"/>
    <mergeCell ref="B15:C15"/>
    <mergeCell ref="B20:C20"/>
    <mergeCell ref="B13:C13"/>
    <mergeCell ref="B12:C12"/>
    <mergeCell ref="B21:C21"/>
    <mergeCell ref="B19:C19"/>
    <mergeCell ref="B18:C18"/>
    <mergeCell ref="B17:C17"/>
    <mergeCell ref="B16:C16"/>
  </mergeCells>
  <conditionalFormatting sqref="C28">
    <cfRule type="cellIs" dxfId="22" priority="3" stopIfTrue="1" operator="equal">
      <formula>"paraksts"</formula>
    </cfRule>
  </conditionalFormatting>
  <conditionalFormatting sqref="C30">
    <cfRule type="cellIs" dxfId="21" priority="2" stopIfTrue="1" operator="equal">
      <formula>"paraksts"</formula>
    </cfRule>
  </conditionalFormatting>
  <conditionalFormatting sqref="C31">
    <cfRule type="cellIs" dxfId="20"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16" sqref="D16"/>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88" t="s">
        <v>43</v>
      </c>
      <c r="B1" s="88"/>
      <c r="C1" s="88"/>
      <c r="D1" s="88"/>
      <c r="E1" s="88"/>
      <c r="F1" s="97" t="s">
        <v>105</v>
      </c>
    </row>
    <row r="2" spans="1:6" ht="15" customHeight="1" x14ac:dyDescent="0.3">
      <c r="B2" s="87" t="s">
        <v>69</v>
      </c>
      <c r="C2" s="87"/>
      <c r="D2" s="87"/>
      <c r="E2" s="87"/>
      <c r="F2" s="97"/>
    </row>
    <row r="3" spans="1:6" ht="15" customHeight="1" x14ac:dyDescent="0.3">
      <c r="D3" s="23">
        <v>2022</v>
      </c>
      <c r="E3" s="23">
        <v>2021</v>
      </c>
    </row>
    <row r="4" spans="1:6" ht="15" customHeight="1" x14ac:dyDescent="0.3">
      <c r="D4" s="15" t="str">
        <f>Info!$J$8</f>
        <v>EUR</v>
      </c>
      <c r="E4" s="15" t="str">
        <f>Info!$J$8</f>
        <v>EUR</v>
      </c>
    </row>
    <row r="6" spans="1:6" ht="15" customHeight="1" x14ac:dyDescent="0.3">
      <c r="A6" s="34">
        <v>1</v>
      </c>
      <c r="B6" s="99" t="s">
        <v>74</v>
      </c>
      <c r="C6" s="99"/>
      <c r="D6" s="26">
        <f>D7</f>
        <v>2511565</v>
      </c>
      <c r="E6" s="26">
        <f>E7</f>
        <v>4482049</v>
      </c>
      <c r="F6" s="57">
        <v>10</v>
      </c>
    </row>
    <row r="7" spans="1:6" ht="15" customHeight="1" x14ac:dyDescent="0.3">
      <c r="A7" s="36"/>
      <c r="B7" s="94" t="s">
        <v>73</v>
      </c>
      <c r="C7" s="94"/>
      <c r="D7" s="40">
        <v>2511565</v>
      </c>
      <c r="E7" s="40">
        <v>4482049</v>
      </c>
      <c r="F7" s="57">
        <v>30</v>
      </c>
    </row>
    <row r="8" spans="1:6" ht="30" customHeight="1" x14ac:dyDescent="0.3">
      <c r="A8" s="34">
        <f>A6+1</f>
        <v>2</v>
      </c>
      <c r="B8" s="98" t="s">
        <v>71</v>
      </c>
      <c r="C8" s="98"/>
      <c r="D8" s="25">
        <v>-2414326</v>
      </c>
      <c r="E8" s="25">
        <v>-4231409</v>
      </c>
      <c r="F8" s="57">
        <v>40</v>
      </c>
    </row>
    <row r="9" spans="1:6" ht="15" customHeight="1" x14ac:dyDescent="0.3">
      <c r="A9" s="35">
        <f t="shared" ref="A9:A13" si="0">A8+1</f>
        <v>3</v>
      </c>
      <c r="B9" s="93" t="s">
        <v>45</v>
      </c>
      <c r="C9" s="93"/>
      <c r="D9" s="37">
        <f>SUM(D6,D8)</f>
        <v>97239</v>
      </c>
      <c r="E9" s="37">
        <f>SUM(E6,E8)</f>
        <v>250640</v>
      </c>
      <c r="F9" s="57">
        <v>50</v>
      </c>
    </row>
    <row r="10" spans="1:6" ht="15" customHeight="1" x14ac:dyDescent="0.3">
      <c r="A10" s="34">
        <f t="shared" si="0"/>
        <v>4</v>
      </c>
      <c r="B10" s="99" t="s">
        <v>46</v>
      </c>
      <c r="C10" s="99"/>
      <c r="D10" s="25">
        <v>-3222</v>
      </c>
      <c r="E10" s="25">
        <v>-3997</v>
      </c>
      <c r="F10" s="57">
        <v>60</v>
      </c>
    </row>
    <row r="11" spans="1:6" ht="15" customHeight="1" x14ac:dyDescent="0.3">
      <c r="A11" s="34">
        <f t="shared" si="0"/>
        <v>5</v>
      </c>
      <c r="B11" s="99" t="s">
        <v>47</v>
      </c>
      <c r="C11" s="99"/>
      <c r="D11" s="25">
        <v>-101234</v>
      </c>
      <c r="E11" s="25">
        <v>-176675</v>
      </c>
      <c r="F11" s="57">
        <v>70</v>
      </c>
    </row>
    <row r="12" spans="1:6" ht="15" customHeight="1" x14ac:dyDescent="0.3">
      <c r="A12" s="34">
        <f t="shared" si="0"/>
        <v>6</v>
      </c>
      <c r="B12" s="99" t="s">
        <v>48</v>
      </c>
      <c r="C12" s="99"/>
      <c r="D12" s="25">
        <v>321</v>
      </c>
      <c r="E12" s="25">
        <v>293413</v>
      </c>
      <c r="F12" s="57">
        <v>80</v>
      </c>
    </row>
    <row r="13" spans="1:6" ht="15" customHeight="1" x14ac:dyDescent="0.3">
      <c r="A13" s="34">
        <f t="shared" si="0"/>
        <v>7</v>
      </c>
      <c r="B13" s="99" t="s">
        <v>49</v>
      </c>
      <c r="C13" s="99"/>
      <c r="D13" s="25">
        <v>-13535</v>
      </c>
      <c r="E13" s="25">
        <v>-1904</v>
      </c>
      <c r="F13" s="57">
        <v>90</v>
      </c>
    </row>
    <row r="14" spans="1:6" ht="22.5" customHeight="1" x14ac:dyDescent="0.3">
      <c r="A14" s="35" t="s">
        <v>134</v>
      </c>
      <c r="B14" s="100" t="s">
        <v>75</v>
      </c>
      <c r="C14" s="100"/>
      <c r="D14" s="37">
        <f>SUM(D9,D10,D11,D12,D13,)</f>
        <v>-20431</v>
      </c>
      <c r="E14" s="37">
        <f>SUM(E9,E10,E11,E12,E13,)</f>
        <v>361477</v>
      </c>
      <c r="F14" s="57">
        <v>240</v>
      </c>
    </row>
    <row r="15" spans="1:6" ht="15" customHeight="1" x14ac:dyDescent="0.3">
      <c r="A15" s="34" t="s">
        <v>135</v>
      </c>
      <c r="B15" s="98" t="s">
        <v>50</v>
      </c>
      <c r="C15" s="98"/>
      <c r="D15" s="25">
        <v>-25465</v>
      </c>
      <c r="E15" s="25">
        <v>0</v>
      </c>
      <c r="F15" s="57">
        <v>250</v>
      </c>
    </row>
    <row r="16" spans="1:6" ht="30" customHeight="1" x14ac:dyDescent="0.3">
      <c r="A16" s="35" t="s">
        <v>136</v>
      </c>
      <c r="B16" s="100" t="s">
        <v>76</v>
      </c>
      <c r="C16" s="100"/>
      <c r="D16" s="37">
        <f>SUM(D14,D15)</f>
        <v>-45896</v>
      </c>
      <c r="E16" s="37">
        <f>SUM(E14,E15)</f>
        <v>361477</v>
      </c>
      <c r="F16" s="57">
        <v>260</v>
      </c>
    </row>
    <row r="17" spans="1:6" ht="24" customHeight="1" thickBot="1" x14ac:dyDescent="0.35">
      <c r="A17" s="38">
        <v>11</v>
      </c>
      <c r="B17" s="101" t="s">
        <v>51</v>
      </c>
      <c r="C17" s="101"/>
      <c r="D17" s="29">
        <f>SUM(D16,)</f>
        <v>-45896</v>
      </c>
      <c r="E17" s="29">
        <f>SUM(E16,)</f>
        <v>361477</v>
      </c>
      <c r="F17" s="57">
        <v>290</v>
      </c>
    </row>
    <row r="18" spans="1:6" ht="15" customHeight="1" thickTop="1" x14ac:dyDescent="0.3">
      <c r="D18" s="21" t="str">
        <f>IF($D$17&lt;&gt;Pasīvs!$D$8,CONCATENATE("PZA nesakrīt ar bilanci par ",$D$17-Pasīvs!$D$8," EUR"),"")</f>
        <v/>
      </c>
      <c r="E18" s="20" t="str">
        <f>IF($E$17&lt;&gt;Pasīvs!$E$8,CONCATENATE("PZA nesakrīt ar bilanci par ",$E$17-Pasīvs!$E$8," EUR"),"")</f>
        <v/>
      </c>
    </row>
    <row r="19" spans="1:6" ht="15" customHeight="1" x14ac:dyDescent="0.3">
      <c r="A19" s="99" t="str">
        <f>CONCATENATE("Pielikums no ",Saturs!$I$18,"."," līdz ",Saturs!$I$20-1,"."," lapai ir neatņemama šī finanšu pārskata sastāvdaļa.")</f>
        <v>Pielikums no 9. līdz 20. lapai ir neatņemama šī finanšu pārskata sastāvdaļa.</v>
      </c>
      <c r="B19" s="99"/>
      <c r="C19" s="99"/>
      <c r="D19" s="99"/>
      <c r="E19" s="99"/>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19"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22" zoomScaleNormal="100" zoomScaleSheetLayoutView="100" workbookViewId="0">
      <selection activeCell="D23" sqref="D23"/>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88" t="s">
        <v>174</v>
      </c>
      <c r="B1" s="88"/>
      <c r="C1" s="88"/>
      <c r="D1" s="88"/>
      <c r="E1" s="88"/>
      <c r="F1" s="97" t="s">
        <v>105</v>
      </c>
    </row>
    <row r="2" spans="1:6" ht="15" customHeight="1" x14ac:dyDescent="0.3">
      <c r="A2" s="87" t="s">
        <v>173</v>
      </c>
      <c r="B2" s="87"/>
      <c r="C2" s="87"/>
      <c r="D2" s="87"/>
      <c r="E2" s="87"/>
      <c r="F2" s="97"/>
    </row>
    <row r="4" spans="1:6" ht="15" customHeight="1" x14ac:dyDescent="0.3">
      <c r="D4" s="23">
        <v>2022</v>
      </c>
      <c r="E4" s="23">
        <v>2021</v>
      </c>
    </row>
    <row r="5" spans="1:6" ht="15" customHeight="1" x14ac:dyDescent="0.3">
      <c r="D5" s="15" t="str">
        <f>[1]Info!$J$8</f>
        <v>EUR</v>
      </c>
      <c r="E5" s="15" t="str">
        <f>[1]Info!$J$8</f>
        <v>EUR</v>
      </c>
    </row>
    <row r="6" spans="1:6" ht="15" customHeight="1" x14ac:dyDescent="0.3">
      <c r="A6" s="24" t="s">
        <v>57</v>
      </c>
      <c r="B6" s="79" t="s">
        <v>172</v>
      </c>
      <c r="C6" s="79"/>
      <c r="F6" s="57">
        <v>10</v>
      </c>
    </row>
    <row r="7" spans="1:6" ht="15" customHeight="1" x14ac:dyDescent="0.3">
      <c r="A7" s="39">
        <v>1</v>
      </c>
      <c r="B7" s="99" t="s">
        <v>75</v>
      </c>
      <c r="C7" s="99"/>
      <c r="D7" s="27">
        <f>'PZA(IF)'!D17</f>
        <v>-45896</v>
      </c>
      <c r="E7" s="27">
        <f>'PZA(IF)'!E17</f>
        <v>361477</v>
      </c>
      <c r="F7" s="57">
        <v>20</v>
      </c>
    </row>
    <row r="8" spans="1:6" ht="15" customHeight="1" x14ac:dyDescent="0.3">
      <c r="A8" s="81"/>
      <c r="B8" s="103" t="s">
        <v>169</v>
      </c>
      <c r="C8" s="103"/>
      <c r="D8" s="26"/>
      <c r="E8" s="26"/>
      <c r="F8" s="57">
        <v>30</v>
      </c>
    </row>
    <row r="9" spans="1:6" ht="15" customHeight="1" x14ac:dyDescent="0.3">
      <c r="A9" s="81"/>
      <c r="B9" s="99" t="s">
        <v>171</v>
      </c>
      <c r="C9" s="99"/>
      <c r="D9" s="25">
        <f>P_Aktīvs!H66+P_Aktīvs!H48+P_Aktīvs!H28</f>
        <v>214129</v>
      </c>
      <c r="E9" s="25">
        <v>393966</v>
      </c>
      <c r="F9" s="57">
        <v>40</v>
      </c>
    </row>
    <row r="10" spans="1:6" ht="15" customHeight="1" x14ac:dyDescent="0.3">
      <c r="A10" s="81"/>
      <c r="B10" s="98" t="s">
        <v>185</v>
      </c>
      <c r="C10" s="98"/>
      <c r="D10" s="25"/>
      <c r="E10" s="25"/>
      <c r="F10" s="57">
        <v>70</v>
      </c>
    </row>
    <row r="11" spans="1:6" ht="30" customHeight="1" x14ac:dyDescent="0.3">
      <c r="A11" s="81"/>
      <c r="B11" s="98" t="s">
        <v>186</v>
      </c>
      <c r="C11" s="98"/>
      <c r="D11" s="25"/>
      <c r="E11" s="25"/>
      <c r="F11" s="57">
        <v>110</v>
      </c>
    </row>
    <row r="12" spans="1:6" ht="30" customHeight="1" x14ac:dyDescent="0.3">
      <c r="A12" s="39">
        <f>A7+1</f>
        <v>2</v>
      </c>
      <c r="B12" s="98" t="s">
        <v>170</v>
      </c>
      <c r="C12" s="98"/>
      <c r="D12" s="27">
        <f>SUM(D9:D11)+D7</f>
        <v>168233</v>
      </c>
      <c r="E12" s="27">
        <f>SUM(E9:E11)+E7</f>
        <v>755443</v>
      </c>
      <c r="F12" s="57">
        <v>130</v>
      </c>
    </row>
    <row r="13" spans="1:6" ht="15" customHeight="1" x14ac:dyDescent="0.3">
      <c r="A13" s="81"/>
      <c r="B13" s="103" t="s">
        <v>169</v>
      </c>
      <c r="C13" s="103"/>
      <c r="D13" s="26"/>
      <c r="E13" s="26"/>
      <c r="F13" s="57">
        <v>140</v>
      </c>
    </row>
    <row r="14" spans="1:6" ht="15" customHeight="1" x14ac:dyDescent="0.3">
      <c r="A14" s="81"/>
      <c r="B14" s="98" t="s">
        <v>168</v>
      </c>
      <c r="C14" s="98"/>
      <c r="D14" s="25">
        <f>Aktīvs!E30-Aktīvs!D30</f>
        <v>-110190</v>
      </c>
      <c r="E14" s="25">
        <v>-75740</v>
      </c>
      <c r="F14" s="57">
        <v>150</v>
      </c>
    </row>
    <row r="15" spans="1:6" ht="15" customHeight="1" x14ac:dyDescent="0.3">
      <c r="A15" s="81"/>
      <c r="B15" s="99" t="s">
        <v>167</v>
      </c>
      <c r="C15" s="99"/>
      <c r="D15" s="25">
        <f>Aktīvs!E24-Aktīvs!D24</f>
        <v>-13530</v>
      </c>
      <c r="E15" s="25">
        <v>-39469</v>
      </c>
      <c r="F15" s="57">
        <v>160</v>
      </c>
    </row>
    <row r="16" spans="1:6" ht="30" customHeight="1" x14ac:dyDescent="0.3">
      <c r="A16" s="81"/>
      <c r="B16" s="98" t="s">
        <v>166</v>
      </c>
      <c r="C16" s="98"/>
      <c r="D16" s="25">
        <f>Pasīvs!D13+Pasīvs!D20-Pasīvs!E13-Pasīvs!E20+25465</f>
        <v>235865</v>
      </c>
      <c r="E16" s="25">
        <v>-280337</v>
      </c>
      <c r="F16" s="57">
        <v>170</v>
      </c>
    </row>
    <row r="17" spans="1:6" ht="15" customHeight="1" x14ac:dyDescent="0.3">
      <c r="A17" s="80">
        <f>A12+1</f>
        <v>3</v>
      </c>
      <c r="B17" s="100" t="s">
        <v>165</v>
      </c>
      <c r="C17" s="100"/>
      <c r="D17" s="27">
        <f>SUM(D14:D16)+D12</f>
        <v>280378</v>
      </c>
      <c r="E17" s="27">
        <f>SUM(E14:E16)+E12</f>
        <v>359897</v>
      </c>
      <c r="F17" s="57">
        <v>180</v>
      </c>
    </row>
    <row r="18" spans="1:6" ht="15" customHeight="1" x14ac:dyDescent="0.3">
      <c r="A18" s="39"/>
      <c r="B18" s="99" t="s">
        <v>164</v>
      </c>
      <c r="C18" s="99"/>
      <c r="D18" s="25">
        <v>-25465</v>
      </c>
      <c r="E18" s="25"/>
      <c r="F18" s="57">
        <v>200</v>
      </c>
    </row>
    <row r="19" spans="1:6" ht="15" customHeight="1" x14ac:dyDescent="0.3">
      <c r="A19" s="80">
        <f>A18+1</f>
        <v>1</v>
      </c>
      <c r="B19" s="93" t="s">
        <v>163</v>
      </c>
      <c r="C19" s="93"/>
      <c r="D19" s="27">
        <f>SUM(D17:D18)</f>
        <v>254913</v>
      </c>
      <c r="E19" s="27">
        <f>SUM(E17:E18)</f>
        <v>359897</v>
      </c>
      <c r="F19" s="57">
        <v>210</v>
      </c>
    </row>
    <row r="20" spans="1:6" ht="15" customHeight="1" x14ac:dyDescent="0.3">
      <c r="A20" s="81"/>
      <c r="B20" s="16"/>
      <c r="C20" s="16"/>
      <c r="D20" s="28"/>
      <c r="E20" s="28"/>
      <c r="F20" s="57"/>
    </row>
    <row r="21" spans="1:6" ht="15" customHeight="1" x14ac:dyDescent="0.3">
      <c r="A21" s="24" t="s">
        <v>58</v>
      </c>
      <c r="B21" s="79" t="s">
        <v>162</v>
      </c>
      <c r="C21" s="79"/>
      <c r="D21" s="28"/>
      <c r="E21" s="28"/>
      <c r="F21" s="57">
        <v>220</v>
      </c>
    </row>
    <row r="22" spans="1:6" ht="15" customHeight="1" x14ac:dyDescent="0.3">
      <c r="A22" s="39" t="s">
        <v>128</v>
      </c>
      <c r="B22" s="99" t="s">
        <v>161</v>
      </c>
      <c r="C22" s="99"/>
      <c r="D22" s="25">
        <f>-43015</f>
        <v>-43015</v>
      </c>
      <c r="E22" s="25">
        <v>-310620</v>
      </c>
      <c r="F22" s="57">
        <v>250</v>
      </c>
    </row>
    <row r="23" spans="1:6" ht="15" customHeight="1" x14ac:dyDescent="0.3">
      <c r="A23" s="39" t="s">
        <v>129</v>
      </c>
      <c r="B23" s="99" t="s">
        <v>160</v>
      </c>
      <c r="C23" s="99"/>
      <c r="D23" s="25"/>
      <c r="E23" s="25">
        <v>0</v>
      </c>
      <c r="F23" s="57">
        <v>260</v>
      </c>
    </row>
    <row r="24" spans="1:6" ht="15" customHeight="1" x14ac:dyDescent="0.3">
      <c r="A24" s="80"/>
      <c r="B24" s="93" t="s">
        <v>159</v>
      </c>
      <c r="C24" s="93"/>
      <c r="D24" s="27">
        <f>SUM(D22:D23)</f>
        <v>-43015</v>
      </c>
      <c r="E24" s="27">
        <f>SUM(E22:E23)</f>
        <v>-310620</v>
      </c>
      <c r="F24" s="57">
        <v>310</v>
      </c>
    </row>
    <row r="25" spans="1:6" ht="15" customHeight="1" x14ac:dyDescent="0.3">
      <c r="A25" s="79"/>
      <c r="B25" s="78"/>
      <c r="C25" s="78"/>
      <c r="D25" s="28"/>
      <c r="E25" s="28"/>
      <c r="F25" s="57"/>
    </row>
    <row r="26" spans="1:6" ht="15" customHeight="1" x14ac:dyDescent="0.3">
      <c r="A26" s="24" t="s">
        <v>59</v>
      </c>
      <c r="B26" s="79" t="s">
        <v>158</v>
      </c>
      <c r="C26" s="79"/>
      <c r="D26" s="28"/>
      <c r="E26" s="28"/>
      <c r="F26" s="57">
        <v>320</v>
      </c>
    </row>
    <row r="27" spans="1:6" ht="15" customHeight="1" x14ac:dyDescent="0.3">
      <c r="A27" s="39" t="s">
        <v>128</v>
      </c>
      <c r="B27" s="98" t="s">
        <v>157</v>
      </c>
      <c r="C27" s="98"/>
      <c r="D27" s="25">
        <v>-180739</v>
      </c>
      <c r="E27" s="25"/>
      <c r="F27" s="57">
        <v>380</v>
      </c>
    </row>
    <row r="28" spans="1:6" ht="0.6" customHeight="1" x14ac:dyDescent="0.3">
      <c r="A28" s="39">
        <v>2</v>
      </c>
      <c r="B28" s="102" t="s">
        <v>191</v>
      </c>
      <c r="C28" s="102"/>
      <c r="D28" s="25"/>
      <c r="E28" s="25"/>
      <c r="F28" s="57"/>
    </row>
    <row r="29" spans="1:6" ht="15" customHeight="1" x14ac:dyDescent="0.3">
      <c r="A29" s="80"/>
      <c r="B29" s="93" t="s">
        <v>156</v>
      </c>
      <c r="C29" s="93"/>
      <c r="D29" s="27">
        <f>SUM(D27:D28)</f>
        <v>-180739</v>
      </c>
      <c r="E29" s="27">
        <f>SUM(E27:E27)</f>
        <v>0</v>
      </c>
      <c r="F29" s="57">
        <v>390</v>
      </c>
    </row>
    <row r="30" spans="1:6" ht="15" customHeight="1" x14ac:dyDescent="0.3">
      <c r="A30" s="79"/>
      <c r="B30" s="78"/>
      <c r="C30" s="78"/>
      <c r="D30" s="28"/>
      <c r="E30" s="28"/>
      <c r="F30" s="57"/>
    </row>
    <row r="31" spans="1:6" ht="15" customHeight="1" x14ac:dyDescent="0.3">
      <c r="A31" s="24" t="s">
        <v>60</v>
      </c>
      <c r="B31" s="79" t="s">
        <v>155</v>
      </c>
      <c r="C31" s="79"/>
      <c r="D31" s="32">
        <v>0</v>
      </c>
      <c r="E31" s="32">
        <v>0</v>
      </c>
      <c r="F31" s="57">
        <v>400</v>
      </c>
    </row>
    <row r="32" spans="1:6" ht="9.9" customHeight="1" x14ac:dyDescent="0.3">
      <c r="D32" s="28"/>
      <c r="E32" s="28"/>
      <c r="F32" s="57"/>
    </row>
    <row r="33" spans="1:6" ht="15" customHeight="1" x14ac:dyDescent="0.3">
      <c r="A33" s="24" t="s">
        <v>154</v>
      </c>
      <c r="B33" s="79" t="s">
        <v>153</v>
      </c>
      <c r="C33" s="79"/>
      <c r="D33" s="27">
        <f>D19+D24+D29+D31</f>
        <v>31159</v>
      </c>
      <c r="E33" s="27">
        <f>E19+E24+E29+E31</f>
        <v>49277</v>
      </c>
      <c r="F33" s="57">
        <v>410</v>
      </c>
    </row>
    <row r="34" spans="1:6" ht="9.9" customHeight="1" x14ac:dyDescent="0.3">
      <c r="D34" s="28"/>
      <c r="E34" s="28"/>
      <c r="F34" s="57"/>
    </row>
    <row r="35" spans="1:6" ht="15" customHeight="1" x14ac:dyDescent="0.3">
      <c r="A35" s="24" t="s">
        <v>152</v>
      </c>
      <c r="B35" s="79" t="s">
        <v>151</v>
      </c>
      <c r="C35" s="79"/>
      <c r="D35" s="27">
        <f>E36</f>
        <v>1630296</v>
      </c>
      <c r="E35" s="32">
        <v>1581019</v>
      </c>
      <c r="F35" s="57">
        <v>420</v>
      </c>
    </row>
    <row r="36" spans="1:6" ht="15" customHeight="1" x14ac:dyDescent="0.3">
      <c r="A36" s="24" t="s">
        <v>150</v>
      </c>
      <c r="B36" s="79" t="s">
        <v>149</v>
      </c>
      <c r="C36" s="79"/>
      <c r="D36" s="27">
        <f>D35+D33</f>
        <v>1661455</v>
      </c>
      <c r="E36" s="27">
        <f>E35+E33</f>
        <v>1630296</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87" t="s">
        <v>187</v>
      </c>
      <c r="E41" s="87"/>
    </row>
    <row r="42" spans="1:6" ht="15" customHeight="1" x14ac:dyDescent="0.25">
      <c r="A42" s="1"/>
      <c r="C42" s="50" t="str">
        <f>IF($A$41="","","paraksts")</f>
        <v>paraksts</v>
      </c>
      <c r="D42" s="51"/>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43" zoomScaleNormal="100" zoomScaleSheetLayoutView="100" workbookViewId="0">
      <selection activeCell="H67" sqref="H67"/>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08"/>
    </row>
    <row r="2" spans="1:10" ht="15" customHeight="1" x14ac:dyDescent="0.3">
      <c r="I2" s="108"/>
    </row>
    <row r="3" spans="1:10" ht="15" customHeight="1" x14ac:dyDescent="0.3">
      <c r="A3" s="42" t="s">
        <v>95</v>
      </c>
      <c r="B3" s="109" t="s">
        <v>90</v>
      </c>
      <c r="C3" s="109"/>
      <c r="D3" s="109"/>
      <c r="E3" s="109"/>
      <c r="F3" s="109"/>
      <c r="G3" s="109"/>
      <c r="H3" s="109"/>
      <c r="I3" s="64"/>
      <c r="J3" s="16" t="s">
        <v>91</v>
      </c>
    </row>
    <row r="4" spans="1:10" ht="15" customHeight="1" x14ac:dyDescent="0.3">
      <c r="B4" s="43" t="s">
        <v>145</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07" t="s">
        <v>111</v>
      </c>
      <c r="C7" s="107"/>
      <c r="D7" s="107"/>
      <c r="E7" s="107"/>
      <c r="F7" s="107"/>
      <c r="G7" s="107"/>
    </row>
    <row r="8" spans="1:10" ht="15" customHeight="1" x14ac:dyDescent="0.3">
      <c r="B8" s="106" t="s">
        <v>103</v>
      </c>
      <c r="C8" s="106"/>
      <c r="D8" s="106"/>
      <c r="E8" s="106"/>
      <c r="F8" s="106"/>
      <c r="G8" s="106"/>
      <c r="H8" s="25">
        <v>85</v>
      </c>
    </row>
    <row r="9" spans="1:10" ht="15" customHeight="1" x14ac:dyDescent="0.3">
      <c r="B9" s="106" t="s">
        <v>104</v>
      </c>
      <c r="C9" s="106"/>
      <c r="D9" s="106"/>
      <c r="E9" s="106"/>
      <c r="F9" s="106"/>
      <c r="G9" s="106"/>
      <c r="H9" s="26">
        <f>H8</f>
        <v>85</v>
      </c>
    </row>
    <row r="10" spans="1:10" ht="15" customHeight="1" x14ac:dyDescent="0.3">
      <c r="B10" s="99" t="s">
        <v>115</v>
      </c>
      <c r="C10" s="99"/>
      <c r="D10" s="99"/>
      <c r="E10" s="99"/>
      <c r="F10" s="99"/>
      <c r="G10" s="99"/>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06" t="s">
        <v>103</v>
      </c>
      <c r="C12" s="106"/>
      <c r="D12" s="106"/>
      <c r="E12" s="106"/>
      <c r="F12" s="106"/>
      <c r="G12" s="106"/>
      <c r="H12" s="26">
        <f>H8</f>
        <v>85</v>
      </c>
    </row>
    <row r="13" spans="1:10" ht="15" customHeight="1" x14ac:dyDescent="0.3">
      <c r="B13" s="106" t="s">
        <v>104</v>
      </c>
      <c r="C13" s="106"/>
      <c r="D13" s="106"/>
      <c r="E13" s="106"/>
      <c r="F13" s="106"/>
      <c r="G13" s="106"/>
      <c r="H13" s="26">
        <f>H9</f>
        <v>85</v>
      </c>
    </row>
    <row r="14" spans="1:10" ht="15" customHeight="1" x14ac:dyDescent="0.3">
      <c r="B14" s="1"/>
      <c r="H14" s="17" t="s">
        <v>98</v>
      </c>
    </row>
    <row r="15" spans="1:10" ht="21" customHeight="1" x14ac:dyDescent="0.25">
      <c r="B15" s="77" t="s">
        <v>146</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07" t="s">
        <v>111</v>
      </c>
      <c r="C18" s="107"/>
      <c r="D18" s="107"/>
      <c r="E18" s="107"/>
      <c r="F18" s="107"/>
      <c r="G18" s="107"/>
    </row>
    <row r="19" spans="2:9" ht="15" customHeight="1" x14ac:dyDescent="0.3">
      <c r="B19" s="106" t="s">
        <v>103</v>
      </c>
      <c r="C19" s="106"/>
      <c r="D19" s="106"/>
      <c r="E19" s="106"/>
      <c r="F19" s="106"/>
      <c r="G19" s="106"/>
      <c r="H19" s="25">
        <v>5100847</v>
      </c>
    </row>
    <row r="20" spans="2:9" ht="15" customHeight="1" x14ac:dyDescent="0.3">
      <c r="B20" s="106" t="s">
        <v>104</v>
      </c>
      <c r="C20" s="106"/>
      <c r="D20" s="106"/>
      <c r="E20" s="106"/>
      <c r="F20" s="106"/>
      <c r="G20" s="106"/>
      <c r="H20" s="26">
        <f>H19+H21+H22+H23</f>
        <v>5103647</v>
      </c>
    </row>
    <row r="21" spans="2:9" ht="30" customHeight="1" x14ac:dyDescent="0.3">
      <c r="B21" s="104" t="s">
        <v>112</v>
      </c>
      <c r="C21" s="104"/>
      <c r="D21" s="104"/>
      <c r="E21" s="104"/>
      <c r="F21" s="104"/>
      <c r="G21" s="104"/>
      <c r="H21" s="25">
        <v>2800</v>
      </c>
      <c r="I21" s="55"/>
    </row>
    <row r="22" spans="2:9" ht="15" customHeight="1" x14ac:dyDescent="0.3">
      <c r="B22" s="106" t="s">
        <v>92</v>
      </c>
      <c r="C22" s="106"/>
      <c r="D22" s="106"/>
      <c r="E22" s="106"/>
      <c r="F22" s="106"/>
      <c r="G22" s="106"/>
      <c r="H22" s="25"/>
      <c r="I22" s="55"/>
    </row>
    <row r="23" spans="2:9" ht="15" customHeight="1" x14ac:dyDescent="0.3">
      <c r="B23" s="106" t="s">
        <v>113</v>
      </c>
      <c r="C23" s="106"/>
      <c r="D23" s="106"/>
      <c r="E23" s="106"/>
      <c r="F23" s="106"/>
      <c r="G23" s="106"/>
      <c r="H23" s="25">
        <v>0</v>
      </c>
      <c r="I23" s="55"/>
    </row>
    <row r="24" spans="2:9" ht="15" customHeight="1" x14ac:dyDescent="0.3">
      <c r="B24" s="1"/>
    </row>
    <row r="25" spans="2:9" ht="15" customHeight="1" x14ac:dyDescent="0.3">
      <c r="B25" s="106" t="s">
        <v>114</v>
      </c>
      <c r="C25" s="106"/>
      <c r="D25" s="106"/>
      <c r="E25" s="106"/>
      <c r="F25" s="106"/>
      <c r="G25" s="106"/>
      <c r="H25" s="26"/>
      <c r="I25" s="55"/>
    </row>
    <row r="26" spans="2:9" ht="15" customHeight="1" x14ac:dyDescent="0.3">
      <c r="B26" s="106" t="s">
        <v>103</v>
      </c>
      <c r="C26" s="106"/>
      <c r="D26" s="106"/>
      <c r="E26" s="106"/>
      <c r="F26" s="106"/>
      <c r="G26" s="106"/>
      <c r="H26" s="25">
        <v>3832038</v>
      </c>
      <c r="I26" s="55"/>
    </row>
    <row r="27" spans="2:9" ht="15" customHeight="1" x14ac:dyDescent="0.3">
      <c r="B27" s="106" t="s">
        <v>104</v>
      </c>
      <c r="C27" s="106"/>
      <c r="D27" s="106"/>
      <c r="E27" s="106"/>
      <c r="F27" s="106"/>
      <c r="G27" s="106"/>
      <c r="H27" s="26">
        <f>H26+H28</f>
        <v>3892256</v>
      </c>
      <c r="I27" s="55"/>
    </row>
    <row r="28" spans="2:9" ht="15" customHeight="1" x14ac:dyDescent="0.3">
      <c r="B28" s="99" t="s">
        <v>115</v>
      </c>
      <c r="C28" s="99"/>
      <c r="D28" s="99"/>
      <c r="E28" s="99"/>
      <c r="F28" s="99"/>
      <c r="G28" s="99"/>
      <c r="H28" s="25">
        <v>60218</v>
      </c>
      <c r="I28" s="55"/>
    </row>
    <row r="29" spans="2:9" ht="30" customHeight="1" x14ac:dyDescent="0.3">
      <c r="B29" s="104" t="s">
        <v>116</v>
      </c>
      <c r="C29" s="104"/>
      <c r="D29" s="104"/>
      <c r="E29" s="104"/>
      <c r="F29" s="104"/>
      <c r="G29" s="104"/>
      <c r="H29" s="25">
        <v>0</v>
      </c>
      <c r="I29" s="55"/>
    </row>
    <row r="30" spans="2:9" ht="15" customHeight="1" x14ac:dyDescent="0.3">
      <c r="B30" s="8" t="s">
        <v>110</v>
      </c>
      <c r="C30" s="8"/>
      <c r="D30" s="8"/>
      <c r="E30" s="8"/>
      <c r="F30" s="8"/>
      <c r="G30" s="8"/>
      <c r="H30" s="21"/>
    </row>
    <row r="31" spans="2:9" ht="15" customHeight="1" x14ac:dyDescent="0.3">
      <c r="B31" s="106" t="s">
        <v>103</v>
      </c>
      <c r="C31" s="106"/>
      <c r="D31" s="106"/>
      <c r="E31" s="106"/>
      <c r="F31" s="106"/>
      <c r="G31" s="106"/>
      <c r="H31" s="26">
        <f>H19-H26</f>
        <v>1268809</v>
      </c>
    </row>
    <row r="32" spans="2:9" ht="15" customHeight="1" x14ac:dyDescent="0.3">
      <c r="B32" s="106" t="s">
        <v>104</v>
      </c>
      <c r="C32" s="106"/>
      <c r="D32" s="106"/>
      <c r="E32" s="106"/>
      <c r="F32" s="106"/>
      <c r="G32" s="106"/>
      <c r="H32" s="26">
        <f>H20-H27</f>
        <v>1211391</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05"/>
      <c r="C35" s="105"/>
      <c r="D35" s="105"/>
      <c r="E35" s="105"/>
      <c r="F35" s="105"/>
      <c r="G35" s="105"/>
      <c r="H35" s="105"/>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07" t="s">
        <v>111</v>
      </c>
      <c r="C38" s="107"/>
      <c r="D38" s="107"/>
      <c r="E38" s="107"/>
      <c r="F38" s="107"/>
      <c r="G38" s="107"/>
    </row>
    <row r="39" spans="2:10" ht="15" customHeight="1" x14ac:dyDescent="0.3">
      <c r="B39" s="106" t="s">
        <v>103</v>
      </c>
      <c r="C39" s="106"/>
      <c r="D39" s="106"/>
      <c r="E39" s="106"/>
      <c r="F39" s="106"/>
      <c r="G39" s="106"/>
      <c r="H39" s="25">
        <v>4930437</v>
      </c>
    </row>
    <row r="40" spans="2:10" ht="15" customHeight="1" x14ac:dyDescent="0.3">
      <c r="B40" s="106" t="s">
        <v>104</v>
      </c>
      <c r="C40" s="106"/>
      <c r="D40" s="106"/>
      <c r="E40" s="106"/>
      <c r="F40" s="106"/>
      <c r="G40" s="106"/>
      <c r="H40" s="26">
        <f>H39+H41+H42+H43</f>
        <v>4972237</v>
      </c>
    </row>
    <row r="41" spans="2:10" ht="30" customHeight="1" x14ac:dyDescent="0.3">
      <c r="B41" s="104" t="s">
        <v>112</v>
      </c>
      <c r="C41" s="104"/>
      <c r="D41" s="104"/>
      <c r="E41" s="104"/>
      <c r="F41" s="104"/>
      <c r="G41" s="104"/>
      <c r="H41" s="25">
        <v>41800</v>
      </c>
      <c r="I41" s="55"/>
    </row>
    <row r="42" spans="2:10" ht="15" customHeight="1" x14ac:dyDescent="0.3">
      <c r="B42" s="106" t="s">
        <v>92</v>
      </c>
      <c r="C42" s="106"/>
      <c r="D42" s="106"/>
      <c r="E42" s="106"/>
      <c r="F42" s="106"/>
      <c r="G42" s="106"/>
      <c r="H42" s="25"/>
      <c r="I42" s="55"/>
    </row>
    <row r="43" spans="2:10" ht="15" customHeight="1" x14ac:dyDescent="0.3">
      <c r="B43" s="106" t="s">
        <v>113</v>
      </c>
      <c r="C43" s="106"/>
      <c r="D43" s="106"/>
      <c r="E43" s="106"/>
      <c r="F43" s="106"/>
      <c r="G43" s="106"/>
      <c r="H43" s="25">
        <v>0</v>
      </c>
      <c r="I43" s="55"/>
    </row>
    <row r="44" spans="2:10" ht="15" customHeight="1" x14ac:dyDescent="0.3">
      <c r="B44" s="1"/>
    </row>
    <row r="45" spans="2:10" ht="15" customHeight="1" x14ac:dyDescent="0.3">
      <c r="B45" s="106" t="s">
        <v>114</v>
      </c>
      <c r="C45" s="106"/>
      <c r="D45" s="106"/>
      <c r="E45" s="106"/>
      <c r="F45" s="106"/>
      <c r="G45" s="106"/>
      <c r="H45" s="26"/>
      <c r="I45" s="55"/>
    </row>
    <row r="46" spans="2:10" ht="15" customHeight="1" x14ac:dyDescent="0.3">
      <c r="B46" s="106" t="s">
        <v>103</v>
      </c>
      <c r="C46" s="106"/>
      <c r="D46" s="106"/>
      <c r="E46" s="106"/>
      <c r="F46" s="106"/>
      <c r="G46" s="106"/>
      <c r="H46" s="25">
        <v>3064444</v>
      </c>
      <c r="I46" s="55"/>
    </row>
    <row r="47" spans="2:10" ht="15" customHeight="1" x14ac:dyDescent="0.3">
      <c r="B47" s="106" t="s">
        <v>104</v>
      </c>
      <c r="C47" s="106"/>
      <c r="D47" s="106"/>
      <c r="E47" s="106"/>
      <c r="F47" s="106"/>
      <c r="G47" s="106"/>
      <c r="H47" s="26">
        <f>H46+H48+H49</f>
        <v>3217595</v>
      </c>
      <c r="I47" s="55"/>
    </row>
    <row r="48" spans="2:10" ht="15" customHeight="1" x14ac:dyDescent="0.3">
      <c r="B48" s="99" t="s">
        <v>115</v>
      </c>
      <c r="C48" s="99"/>
      <c r="D48" s="99"/>
      <c r="E48" s="99"/>
      <c r="F48" s="99"/>
      <c r="G48" s="99"/>
      <c r="H48" s="25">
        <v>153151</v>
      </c>
      <c r="I48" s="55"/>
    </row>
    <row r="49" spans="2:9" ht="30" customHeight="1" x14ac:dyDescent="0.3">
      <c r="B49" s="104" t="s">
        <v>116</v>
      </c>
      <c r="C49" s="104"/>
      <c r="D49" s="104"/>
      <c r="E49" s="104"/>
      <c r="F49" s="104"/>
      <c r="G49" s="104"/>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06" t="s">
        <v>103</v>
      </c>
      <c r="C52" s="106"/>
      <c r="D52" s="106"/>
      <c r="E52" s="106"/>
      <c r="F52" s="106"/>
      <c r="G52" s="106"/>
      <c r="H52" s="26">
        <f>H39-H46</f>
        <v>1865993</v>
      </c>
    </row>
    <row r="53" spans="2:9" ht="15" customHeight="1" x14ac:dyDescent="0.3">
      <c r="B53" s="106" t="s">
        <v>104</v>
      </c>
      <c r="C53" s="106"/>
      <c r="D53" s="106"/>
      <c r="E53" s="106"/>
      <c r="F53" s="106"/>
      <c r="G53" s="106"/>
      <c r="H53" s="26">
        <f>H40-H47</f>
        <v>1754642</v>
      </c>
    </row>
    <row r="54" spans="2:9" ht="15" customHeight="1" x14ac:dyDescent="0.3">
      <c r="B54" s="1"/>
      <c r="H54" s="17" t="s">
        <v>98</v>
      </c>
    </row>
    <row r="55" spans="2:9" ht="15" customHeight="1" x14ac:dyDescent="0.3">
      <c r="B55" s="44" t="str">
        <f>Aktīvs!B15</f>
        <v>Pārējie pamatlīdzekļi un inventārs</v>
      </c>
      <c r="H55" s="53" t="str">
        <f>Info!$J$8</f>
        <v>EUR</v>
      </c>
      <c r="I55" s="55"/>
    </row>
    <row r="56" spans="2:9" ht="15" customHeight="1" x14ac:dyDescent="0.3">
      <c r="B56" s="107" t="s">
        <v>111</v>
      </c>
      <c r="C56" s="107"/>
      <c r="D56" s="107"/>
      <c r="E56" s="107"/>
      <c r="F56" s="107"/>
      <c r="G56" s="107"/>
    </row>
    <row r="57" spans="2:9" ht="15" customHeight="1" x14ac:dyDescent="0.3">
      <c r="B57" s="106" t="s">
        <v>103</v>
      </c>
      <c r="C57" s="106"/>
      <c r="D57" s="106"/>
      <c r="E57" s="106"/>
      <c r="F57" s="106"/>
      <c r="G57" s="106"/>
      <c r="H57" s="25">
        <v>26486</v>
      </c>
    </row>
    <row r="58" spans="2:9" ht="15" customHeight="1" x14ac:dyDescent="0.3">
      <c r="B58" s="106" t="s">
        <v>104</v>
      </c>
      <c r="C58" s="106"/>
      <c r="D58" s="106"/>
      <c r="E58" s="106"/>
      <c r="F58" s="106"/>
      <c r="G58" s="106"/>
      <c r="H58" s="26">
        <f>H57+H59+H60+H61</f>
        <v>27701</v>
      </c>
    </row>
    <row r="59" spans="2:9" ht="30" customHeight="1" x14ac:dyDescent="0.3">
      <c r="B59" s="104" t="s">
        <v>112</v>
      </c>
      <c r="C59" s="104"/>
      <c r="D59" s="104"/>
      <c r="E59" s="104"/>
      <c r="F59" s="104"/>
      <c r="G59" s="104"/>
      <c r="H59" s="25">
        <v>1215</v>
      </c>
      <c r="I59" s="55"/>
    </row>
    <row r="60" spans="2:9" ht="15" customHeight="1" x14ac:dyDescent="0.3">
      <c r="B60" s="106" t="s">
        <v>92</v>
      </c>
      <c r="C60" s="106"/>
      <c r="D60" s="106"/>
      <c r="E60" s="106"/>
      <c r="F60" s="106"/>
      <c r="G60" s="106"/>
      <c r="H60" s="25">
        <v>0</v>
      </c>
      <c r="I60" s="55"/>
    </row>
    <row r="61" spans="2:9" ht="15" customHeight="1" x14ac:dyDescent="0.3">
      <c r="B61" s="106" t="s">
        <v>113</v>
      </c>
      <c r="C61" s="106"/>
      <c r="D61" s="106"/>
      <c r="E61" s="106"/>
      <c r="F61" s="106"/>
      <c r="G61" s="106"/>
      <c r="H61" s="25">
        <v>0</v>
      </c>
      <c r="I61" s="55"/>
    </row>
    <row r="62" spans="2:9" ht="15" customHeight="1" x14ac:dyDescent="0.3">
      <c r="B62" s="1"/>
    </row>
    <row r="63" spans="2:9" ht="15" customHeight="1" x14ac:dyDescent="0.3">
      <c r="B63" s="106" t="s">
        <v>114</v>
      </c>
      <c r="C63" s="106"/>
      <c r="D63" s="106"/>
      <c r="E63" s="106"/>
      <c r="F63" s="106"/>
      <c r="G63" s="106"/>
      <c r="H63" s="26"/>
      <c r="I63" s="55"/>
    </row>
    <row r="64" spans="2:9" ht="15" customHeight="1" x14ac:dyDescent="0.3">
      <c r="B64" s="106" t="s">
        <v>103</v>
      </c>
      <c r="C64" s="106"/>
      <c r="D64" s="106"/>
      <c r="E64" s="106"/>
      <c r="F64" s="106"/>
      <c r="G64" s="106"/>
      <c r="H64" s="25">
        <v>25262</v>
      </c>
      <c r="I64" s="55"/>
    </row>
    <row r="65" spans="2:10" ht="15" customHeight="1" x14ac:dyDescent="0.3">
      <c r="B65" s="106" t="s">
        <v>104</v>
      </c>
      <c r="C65" s="106"/>
      <c r="D65" s="106"/>
      <c r="E65" s="106"/>
      <c r="F65" s="106"/>
      <c r="G65" s="106"/>
      <c r="H65" s="26">
        <f>H64+H66</f>
        <v>26022</v>
      </c>
      <c r="I65" s="55"/>
    </row>
    <row r="66" spans="2:10" ht="15" customHeight="1" x14ac:dyDescent="0.3">
      <c r="B66" s="99" t="s">
        <v>115</v>
      </c>
      <c r="C66" s="99"/>
      <c r="D66" s="99"/>
      <c r="E66" s="99"/>
      <c r="F66" s="99"/>
      <c r="G66" s="99"/>
      <c r="H66" s="25">
        <v>760</v>
      </c>
      <c r="I66" s="55"/>
    </row>
    <row r="67" spans="2:10" ht="30" customHeight="1" x14ac:dyDescent="0.3">
      <c r="B67" s="104" t="s">
        <v>116</v>
      </c>
      <c r="C67" s="104"/>
      <c r="D67" s="104"/>
      <c r="E67" s="104"/>
      <c r="F67" s="104"/>
      <c r="G67" s="104"/>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IF($H$70&lt;&gt;Aktīvs!$E$15,CONCATENATE("Atlikusī vērtība pārskata gada sākumā nesakrīt ar bilanci par ",$H$70-Aktīvs!$E$15," EUR"),"")</f>
        <v/>
      </c>
    </row>
    <row r="70" spans="2:10" ht="15" customHeight="1" x14ac:dyDescent="0.3">
      <c r="B70" s="106" t="s">
        <v>103</v>
      </c>
      <c r="C70" s="106"/>
      <c r="D70" s="106"/>
      <c r="E70" s="106"/>
      <c r="F70" s="106"/>
      <c r="G70" s="106"/>
      <c r="H70" s="26">
        <f>H57-H64</f>
        <v>1224</v>
      </c>
    </row>
    <row r="71" spans="2:10" ht="15" customHeight="1" x14ac:dyDescent="0.3">
      <c r="B71" s="106" t="s">
        <v>104</v>
      </c>
      <c r="C71" s="106"/>
      <c r="D71" s="106"/>
      <c r="E71" s="106"/>
      <c r="F71" s="106"/>
      <c r="G71" s="106"/>
      <c r="H71" s="26">
        <f>H58-H65</f>
        <v>1679</v>
      </c>
    </row>
    <row r="72" spans="2:10" ht="15" customHeight="1" x14ac:dyDescent="0.3">
      <c r="B72" s="56"/>
      <c r="C72" s="56"/>
      <c r="D72" s="56"/>
      <c r="E72" s="56"/>
      <c r="F72" s="56"/>
      <c r="G72" s="56"/>
      <c r="H72" s="21" t="str">
        <f>IF($H$71&lt;&gt;Aktīvs!$D$15,CONCATENATE("Atlikusī vērtība pārskata gada beigās nesakrīt ar bilanci par ",$H$71-Aktīvs!$D$15," EUR"),"")</f>
        <v/>
      </c>
      <c r="I72" s="55"/>
    </row>
    <row r="73" spans="2:10" ht="15" customHeight="1" outlineLevel="1" x14ac:dyDescent="0.3">
      <c r="B73" s="44" t="s">
        <v>88</v>
      </c>
      <c r="I73" s="55"/>
    </row>
    <row r="74" spans="2:10" ht="15" customHeight="1" outlineLevel="1" x14ac:dyDescent="0.3">
      <c r="B74" s="105"/>
      <c r="C74" s="105"/>
      <c r="D74" s="105"/>
      <c r="E74" s="105"/>
      <c r="F74" s="105"/>
      <c r="G74" s="105"/>
      <c r="H74" s="105"/>
      <c r="I74" s="55"/>
      <c r="J74" s="16"/>
    </row>
    <row r="75" spans="2:10" ht="15" customHeight="1" outlineLevel="1" x14ac:dyDescent="0.3">
      <c r="I75" s="55"/>
    </row>
  </sheetData>
  <mergeCells count="4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66:G66"/>
    <mergeCell ref="B67:G67"/>
    <mergeCell ref="B74:H74"/>
    <mergeCell ref="B70:G70"/>
    <mergeCell ref="B71:G71"/>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E8" sqref="E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08"/>
    </row>
    <row r="2" spans="1:10" ht="15" customHeight="1" x14ac:dyDescent="0.3">
      <c r="A2" s="45"/>
      <c r="B2" s="48"/>
      <c r="C2" s="5"/>
      <c r="D2" s="5"/>
      <c r="E2" s="5"/>
      <c r="F2" s="5"/>
      <c r="G2" s="5"/>
      <c r="H2" s="5"/>
      <c r="I2" s="108"/>
    </row>
    <row r="3" spans="1:10" ht="15" customHeight="1" x14ac:dyDescent="0.3">
      <c r="A3" s="67" t="s">
        <v>96</v>
      </c>
      <c r="B3" s="62" t="s">
        <v>138</v>
      </c>
      <c r="C3" s="5"/>
      <c r="D3" s="5"/>
      <c r="E3" s="5"/>
      <c r="F3" s="5"/>
      <c r="G3" s="5"/>
      <c r="H3" s="5"/>
      <c r="I3" s="108"/>
    </row>
    <row r="4" spans="1:10" ht="15" customHeight="1" thickBot="1" x14ac:dyDescent="0.35">
      <c r="A4" s="45"/>
      <c r="B4" s="48"/>
      <c r="C4" s="5"/>
      <c r="D4" s="5"/>
      <c r="E4" s="5"/>
      <c r="F4" s="5"/>
      <c r="G4" s="5"/>
      <c r="H4" s="5"/>
      <c r="I4" s="108"/>
    </row>
    <row r="5" spans="1:10" ht="15" customHeight="1" thickBot="1" x14ac:dyDescent="0.35">
      <c r="A5" s="70"/>
      <c r="B5" s="110" t="s">
        <v>139</v>
      </c>
      <c r="C5" s="111"/>
      <c r="D5" s="74" t="s">
        <v>140</v>
      </c>
      <c r="E5" s="74" t="s">
        <v>141</v>
      </c>
      <c r="F5" s="112" t="s">
        <v>142</v>
      </c>
      <c r="G5" s="113"/>
      <c r="H5" s="5"/>
      <c r="I5" s="108"/>
    </row>
    <row r="6" spans="1:10" ht="15" customHeight="1" thickBot="1" x14ac:dyDescent="0.35">
      <c r="A6" s="71"/>
      <c r="B6" s="68"/>
      <c r="C6" s="69"/>
      <c r="D6" s="75"/>
      <c r="E6" s="75" t="s">
        <v>137</v>
      </c>
      <c r="F6" s="82" t="str">
        <f>Info!E19</f>
        <v>31.06.2022</v>
      </c>
      <c r="G6" s="69" t="s">
        <v>194</v>
      </c>
      <c r="H6" s="5"/>
      <c r="I6" s="108"/>
    </row>
    <row r="7" spans="1:10" ht="15" customHeight="1" thickBot="1" x14ac:dyDescent="0.35">
      <c r="A7" s="72"/>
      <c r="B7" s="114" t="s">
        <v>143</v>
      </c>
      <c r="C7" s="115"/>
      <c r="D7" s="76">
        <v>565</v>
      </c>
      <c r="E7" s="76">
        <v>865</v>
      </c>
      <c r="F7" s="76">
        <v>488480</v>
      </c>
      <c r="G7" s="73">
        <v>485900</v>
      </c>
      <c r="H7" s="5"/>
      <c r="I7" s="108"/>
    </row>
    <row r="8" spans="1:10" ht="15" customHeight="1" x14ac:dyDescent="0.3">
      <c r="I8" s="108"/>
    </row>
    <row r="10" spans="1:10" ht="15" customHeight="1" x14ac:dyDescent="0.3">
      <c r="A10" s="42" t="s">
        <v>147</v>
      </c>
      <c r="B10" s="109" t="s">
        <v>94</v>
      </c>
      <c r="C10" s="109"/>
      <c r="D10" s="109"/>
      <c r="E10" s="109"/>
      <c r="F10" s="109"/>
      <c r="G10" s="109"/>
      <c r="H10" s="109"/>
      <c r="I10" s="65"/>
    </row>
    <row r="12" spans="1:10" ht="15" customHeight="1" x14ac:dyDescent="0.3">
      <c r="B12" s="109" t="s">
        <v>188</v>
      </c>
      <c r="C12" s="109"/>
      <c r="D12" s="109"/>
      <c r="E12" s="109"/>
      <c r="F12" s="109"/>
      <c r="G12" s="109"/>
      <c r="H12" s="109"/>
      <c r="I12" s="55"/>
      <c r="J12" s="16" t="s">
        <v>97</v>
      </c>
    </row>
    <row r="14" spans="1:10" ht="15" customHeight="1" x14ac:dyDescent="0.3">
      <c r="B14" s="1" t="s">
        <v>117</v>
      </c>
      <c r="E14" s="54">
        <f>Pasīvs!E12</f>
        <v>2549597</v>
      </c>
      <c r="I14" s="66"/>
    </row>
    <row r="15" spans="1:10" ht="15" customHeight="1" x14ac:dyDescent="0.3">
      <c r="B15" s="1" t="s">
        <v>118</v>
      </c>
      <c r="E15" s="54">
        <f>Pasīvs!D12</f>
        <v>2549597</v>
      </c>
      <c r="I15" s="66"/>
    </row>
    <row r="16" spans="1:10" ht="15" customHeight="1" x14ac:dyDescent="0.3">
      <c r="B16" s="1" t="s">
        <v>119</v>
      </c>
      <c r="E16" s="26">
        <f>E14-E15</f>
        <v>0</v>
      </c>
      <c r="I16" s="66"/>
    </row>
    <row r="19" spans="2:10" ht="30" customHeight="1" x14ac:dyDescent="0.3">
      <c r="B19" s="109" t="s">
        <v>148</v>
      </c>
      <c r="C19" s="109"/>
      <c r="D19" s="109"/>
      <c r="E19" s="109"/>
      <c r="F19" s="109"/>
      <c r="G19" s="109"/>
      <c r="H19" s="109"/>
      <c r="I19" s="55"/>
      <c r="J19" s="16" t="s">
        <v>93</v>
      </c>
    </row>
    <row r="20" spans="2:10" ht="15" customHeight="1" x14ac:dyDescent="0.3">
      <c r="B20" s="105" t="s">
        <v>144</v>
      </c>
      <c r="C20" s="105"/>
      <c r="D20" s="105"/>
      <c r="E20" s="105"/>
      <c r="F20" s="105"/>
      <c r="G20" s="105"/>
      <c r="H20" s="105"/>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Titullapa</vt:lpstr>
      <vt:lpstr>Saturs</vt:lpstr>
      <vt:lpstr>Info</vt:lpstr>
      <vt:lpstr>Aktīvs</vt:lpstr>
      <vt:lpstr>Pasīvs</vt:lpstr>
      <vt:lpstr>PZA(IF)</vt:lpstr>
      <vt:lpstr>NP(netiesa)</vt:lpstr>
      <vt:lpstr>P_Aktīvs</vt:lpstr>
      <vt:lpstr>P_Pasīvs</vt:lpstr>
      <vt:lpstr>Aktīvs!Print_Area</vt:lpstr>
      <vt:lpstr>Info!Print_Area</vt:lpstr>
      <vt:lpstr>'NP(netiesa)'!Print_Area</vt:lpstr>
      <vt:lpstr>P_Aktīvs!Print_Area</vt:lpstr>
      <vt:lpstr>P_Pasīvs!Print_Area</vt:lpstr>
      <vt:lpstr>Pasīvs!Print_Area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2022-01-24T08:19:22Z</cp:lastPrinted>
  <dcterms:created xsi:type="dcterms:W3CDTF">2014-09-25T06:34:08Z</dcterms:created>
  <dcterms:modified xsi:type="dcterms:W3CDTF">2022-07-29T08:40:59Z</dcterms:modified>
</cp:coreProperties>
</file>